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KSTP\Template\"/>
    </mc:Choice>
  </mc:AlternateContent>
  <bookViews>
    <workbookView xWindow="885" yWindow="675" windowWidth="28005" windowHeight="16665" tabRatio="950" activeTab="2"/>
  </bookViews>
  <sheets>
    <sheet name=" Rumusan TPOR " sheetId="8" r:id="rId1"/>
    <sheet name="TPOR P1 " sheetId="9" r:id="rId2"/>
    <sheet name="TPOR P2" sheetId="10" r:id="rId3"/>
    <sheet name="TPOR P3" sheetId="11" r:id="rId4"/>
    <sheet name=" KSTP" sheetId="35" state="hidden" r:id="rId5"/>
    <sheet name="Holiday" sheetId="34" state="hidden" r:id="rId6"/>
    <sheet name="Ringkasan proses TPOR" sheetId="29" r:id="rId7"/>
    <sheet name="Ringkasan proses KSTP" sheetId="26" state="hidden" r:id="rId8"/>
    <sheet name="Terma rujukan" sheetId="27" r:id="rId9"/>
    <sheet name="Isu - to be discussed" sheetId="31" state="hidden" r:id="rId10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8" l="1"/>
  <c r="E8" i="8"/>
  <c r="D8" i="8"/>
  <c r="F5" i="8"/>
  <c r="E5" i="8"/>
  <c r="D5" i="8"/>
  <c r="AW21" i="35"/>
  <c r="AX21" i="35" s="1"/>
  <c r="AW22" i="35"/>
  <c r="AX22" i="35" s="1"/>
  <c r="AX23" i="35"/>
  <c r="AU21" i="35"/>
  <c r="AV21" i="35" s="1"/>
  <c r="AU22" i="35"/>
  <c r="AV22" i="35" s="1"/>
  <c r="AS21" i="35"/>
  <c r="AT21" i="35" s="1"/>
  <c r="AS31" i="35" s="1"/>
  <c r="AS22" i="35"/>
  <c r="AT22" i="35" s="1"/>
  <c r="AT23" i="35"/>
  <c r="AQ21" i="35"/>
  <c r="AR21" i="35" s="1"/>
  <c r="AQ22" i="35"/>
  <c r="AR22" i="35" s="1"/>
  <c r="AQ23" i="35"/>
  <c r="AR23" i="35" s="1"/>
  <c r="AS23" i="35"/>
  <c r="AU23" i="35"/>
  <c r="AV23" i="35" s="1"/>
  <c r="AW23" i="35"/>
  <c r="AY23" i="35"/>
  <c r="AW29" i="35"/>
  <c r="AX29" i="35" s="1"/>
  <c r="AW30" i="35"/>
  <c r="AX30" i="35" s="1"/>
  <c r="AU29" i="35"/>
  <c r="AV29" i="35" s="1"/>
  <c r="AU30" i="35"/>
  <c r="AV30" i="35" s="1"/>
  <c r="AS29" i="35"/>
  <c r="AT29" i="35" s="1"/>
  <c r="AS30" i="35"/>
  <c r="AT30" i="35" s="1"/>
  <c r="AQ29" i="35"/>
  <c r="AR29" i="35" s="1"/>
  <c r="AQ30" i="35"/>
  <c r="AR30" i="35" s="1"/>
  <c r="AY29" i="35"/>
  <c r="AQ41" i="35"/>
  <c r="AR41" i="35"/>
  <c r="AQ42" i="35"/>
  <c r="AR42" i="35"/>
  <c r="AQ43" i="35"/>
  <c r="AR43" i="35"/>
  <c r="AQ34" i="35"/>
  <c r="AR34" i="35"/>
  <c r="AQ44" i="35" s="1"/>
  <c r="AQ35" i="35"/>
  <c r="AR35" i="35"/>
  <c r="AQ36" i="35"/>
  <c r="AR36" i="35"/>
  <c r="AQ37" i="35"/>
  <c r="AR37" i="35"/>
  <c r="AQ38" i="35"/>
  <c r="AR38" i="35"/>
  <c r="AQ39" i="35"/>
  <c r="AR39" i="35"/>
  <c r="AQ40" i="35"/>
  <c r="AR40" i="35"/>
  <c r="AQ47" i="35"/>
  <c r="AR47" i="35" s="1"/>
  <c r="AQ48" i="35"/>
  <c r="AR48" i="35" s="1"/>
  <c r="AQ51" i="35"/>
  <c r="AR51" i="35"/>
  <c r="AQ54" i="35" s="1"/>
  <c r="AQ52" i="35"/>
  <c r="AR52" i="35"/>
  <c r="AQ53" i="35"/>
  <c r="AR53" i="35"/>
  <c r="AQ19" i="35"/>
  <c r="AR19" i="35" s="1"/>
  <c r="AS41" i="35"/>
  <c r="AT41" i="35"/>
  <c r="AS42" i="35"/>
  <c r="AT42" i="35"/>
  <c r="AS43" i="35"/>
  <c r="AT43" i="35"/>
  <c r="AS34" i="35"/>
  <c r="AT34" i="35" s="1"/>
  <c r="AS35" i="35"/>
  <c r="AT35" i="35"/>
  <c r="AS36" i="35"/>
  <c r="AT36" i="35" s="1"/>
  <c r="AS37" i="35"/>
  <c r="AT37" i="35"/>
  <c r="AS38" i="35"/>
  <c r="AT38" i="35" s="1"/>
  <c r="AS39" i="35"/>
  <c r="AT39" i="35"/>
  <c r="AS40" i="35"/>
  <c r="AT40" i="35" s="1"/>
  <c r="AS47" i="35"/>
  <c r="AT47" i="35" s="1"/>
  <c r="AS49" i="35" s="1"/>
  <c r="AS48" i="35"/>
  <c r="AT48" i="35" s="1"/>
  <c r="AS51" i="35"/>
  <c r="AT51" i="35" s="1"/>
  <c r="AS54" i="35" s="1"/>
  <c r="AS52" i="35"/>
  <c r="AT52" i="35"/>
  <c r="AS53" i="35"/>
  <c r="AT53" i="35" s="1"/>
  <c r="AS19" i="35"/>
  <c r="AT19" i="35"/>
  <c r="AU41" i="35"/>
  <c r="AV41" i="35"/>
  <c r="AU42" i="35"/>
  <c r="AV42" i="35" s="1"/>
  <c r="AU43" i="35"/>
  <c r="AV43" i="35"/>
  <c r="AU34" i="35"/>
  <c r="AV34" i="35" s="1"/>
  <c r="AU35" i="35"/>
  <c r="AV35" i="35" s="1"/>
  <c r="AU36" i="35"/>
  <c r="AV36" i="35" s="1"/>
  <c r="AU37" i="35"/>
  <c r="AV37" i="35" s="1"/>
  <c r="AU38" i="35"/>
  <c r="AV38" i="35" s="1"/>
  <c r="AU39" i="35"/>
  <c r="AV39" i="35" s="1"/>
  <c r="AU40" i="35"/>
  <c r="AV40" i="35" s="1"/>
  <c r="AU47" i="35"/>
  <c r="AV47" i="35"/>
  <c r="AU49" i="35" s="1"/>
  <c r="AU48" i="35"/>
  <c r="AV48" i="35"/>
  <c r="AU51" i="35"/>
  <c r="AV51" i="35" s="1"/>
  <c r="AU54" i="35" s="1"/>
  <c r="AU52" i="35"/>
  <c r="AV52" i="35" s="1"/>
  <c r="AU53" i="35"/>
  <c r="AV53" i="35" s="1"/>
  <c r="AU19" i="35"/>
  <c r="AV19" i="35"/>
  <c r="AW41" i="35"/>
  <c r="AX41" i="35" s="1"/>
  <c r="AW42" i="35"/>
  <c r="AX42" i="35" s="1"/>
  <c r="AW43" i="35"/>
  <c r="AX43" i="35" s="1"/>
  <c r="AW34" i="35"/>
  <c r="AX34" i="35" s="1"/>
  <c r="AW35" i="35"/>
  <c r="AX35" i="35" s="1"/>
  <c r="AW36" i="35"/>
  <c r="AX36" i="35" s="1"/>
  <c r="AW37" i="35"/>
  <c r="AX37" i="35" s="1"/>
  <c r="AW38" i="35"/>
  <c r="AX38" i="35" s="1"/>
  <c r="AW39" i="35"/>
  <c r="AX39" i="35" s="1"/>
  <c r="AW40" i="35"/>
  <c r="AX40" i="35" s="1"/>
  <c r="AW47" i="35"/>
  <c r="AX47" i="35"/>
  <c r="AW49" i="35" s="1"/>
  <c r="AW48" i="35"/>
  <c r="AX48" i="35"/>
  <c r="AW51" i="35"/>
  <c r="AX51" i="35" s="1"/>
  <c r="AW52" i="35"/>
  <c r="AX52" i="35" s="1"/>
  <c r="AW53" i="35"/>
  <c r="AX53" i="35" s="1"/>
  <c r="AW19" i="35"/>
  <c r="AX19" i="35"/>
  <c r="AY48" i="35"/>
  <c r="AY47" i="35"/>
  <c r="AY51" i="35"/>
  <c r="AY43" i="35"/>
  <c r="AY42" i="35"/>
  <c r="AY41" i="35"/>
  <c r="AY39" i="35"/>
  <c r="AY37" i="35"/>
  <c r="AY35" i="35"/>
  <c r="AY34" i="35"/>
  <c r="AY52" i="35"/>
  <c r="AQ28" i="35"/>
  <c r="AS28" i="35"/>
  <c r="AT28" i="35" s="1"/>
  <c r="AU28" i="35"/>
  <c r="AY28" i="35" s="1"/>
  <c r="AW28" i="35"/>
  <c r="AX28" i="35"/>
  <c r="AV28" i="35"/>
  <c r="AR28" i="35"/>
  <c r="AQ27" i="35"/>
  <c r="AS27" i="35"/>
  <c r="AT27" i="35" s="1"/>
  <c r="AU27" i="35"/>
  <c r="AW27" i="35"/>
  <c r="AX27" i="35"/>
  <c r="AV27" i="35"/>
  <c r="AR27" i="35"/>
  <c r="AQ26" i="35"/>
  <c r="AS26" i="35"/>
  <c r="AU26" i="35"/>
  <c r="AW26" i="35"/>
  <c r="AX26" i="35" s="1"/>
  <c r="AY26" i="35"/>
  <c r="AV26" i="35"/>
  <c r="AT26" i="35"/>
  <c r="AR26" i="35"/>
  <c r="AQ25" i="35"/>
  <c r="AS25" i="35"/>
  <c r="AY25" i="35" s="1"/>
  <c r="AU25" i="35"/>
  <c r="AW25" i="35"/>
  <c r="AX25" i="35" s="1"/>
  <c r="AV25" i="35"/>
  <c r="AT25" i="35"/>
  <c r="AR25" i="35"/>
  <c r="AQ24" i="35"/>
  <c r="AS24" i="35"/>
  <c r="AU24" i="35"/>
  <c r="AY24" i="35" s="1"/>
  <c r="AW24" i="35"/>
  <c r="AX24" i="35" s="1"/>
  <c r="AV24" i="35"/>
  <c r="AT24" i="35"/>
  <c r="AR24" i="35"/>
  <c r="AY22" i="35"/>
  <c r="AY21" i="35"/>
  <c r="AY19" i="35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16" i="11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16" i="10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16" i="9"/>
  <c r="E12" i="8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D12" i="10"/>
  <c r="D13" i="10" s="1"/>
  <c r="E11" i="8" s="1"/>
  <c r="C12" i="10"/>
  <c r="C13" i="10"/>
  <c r="E10" i="8" s="1"/>
  <c r="E9" i="8" s="1"/>
  <c r="E12" i="10"/>
  <c r="E13" i="10"/>
  <c r="E7" i="8"/>
  <c r="E6" i="8"/>
  <c r="I12" i="10"/>
  <c r="E16" i="8" s="1"/>
  <c r="H12" i="10"/>
  <c r="E15" i="8" s="1"/>
  <c r="G12" i="10"/>
  <c r="E14" i="8" s="1"/>
  <c r="F12" i="10"/>
  <c r="E13" i="8" s="1"/>
  <c r="D7" i="8"/>
  <c r="D12" i="8"/>
  <c r="H16" i="9"/>
  <c r="D12" i="9" s="1"/>
  <c r="D13" i="9" s="1"/>
  <c r="D11" i="8" s="1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D13" i="8"/>
  <c r="D16" i="8"/>
  <c r="D15" i="8"/>
  <c r="D14" i="8"/>
  <c r="F6" i="8"/>
  <c r="D6" i="8"/>
  <c r="H16" i="11"/>
  <c r="H17" i="11"/>
  <c r="D12" i="11" s="1"/>
  <c r="D13" i="11" s="1"/>
  <c r="F11" i="8" s="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I12" i="11"/>
  <c r="F16" i="8"/>
  <c r="H12" i="11"/>
  <c r="F15" i="8" s="1"/>
  <c r="G12" i="11"/>
  <c r="F14" i="8"/>
  <c r="F12" i="11"/>
  <c r="F13" i="8" s="1"/>
  <c r="F7" i="8"/>
  <c r="I12" i="9"/>
  <c r="H12" i="9"/>
  <c r="G12" i="9"/>
  <c r="F12" i="9"/>
  <c r="AW54" i="35" l="1"/>
  <c r="AQ55" i="35"/>
  <c r="AQ49" i="35"/>
  <c r="AY49" i="35" s="1"/>
  <c r="AQ31" i="35"/>
  <c r="AY31" i="35" s="1"/>
  <c r="AW31" i="35"/>
  <c r="AW55" i="35" s="1"/>
  <c r="AW44" i="35"/>
  <c r="AS44" i="35"/>
  <c r="AS55" i="35" s="1"/>
  <c r="AY54" i="35"/>
  <c r="AY44" i="35"/>
  <c r="AU31" i="35"/>
  <c r="AU55" i="35" s="1"/>
  <c r="AU44" i="35"/>
  <c r="AY30" i="35"/>
  <c r="C12" i="9"/>
  <c r="C13" i="9" s="1"/>
  <c r="D10" i="8" s="1"/>
  <c r="D9" i="8" s="1"/>
  <c r="E12" i="11"/>
  <c r="E13" i="11" s="1"/>
  <c r="F12" i="8" s="1"/>
  <c r="C12" i="11"/>
  <c r="C13" i="11" s="1"/>
  <c r="F10" i="8" s="1"/>
  <c r="F9" i="8" s="1"/>
  <c r="AY27" i="35"/>
  <c r="AY38" i="35"/>
  <c r="E12" i="9"/>
  <c r="E13" i="9" s="1"/>
  <c r="AY36" i="35"/>
  <c r="AY40" i="35"/>
  <c r="AY53" i="35"/>
  <c r="AY55" i="35" l="1"/>
  <c r="C10" i="35"/>
  <c r="C11" i="35" s="1"/>
</calcChain>
</file>

<file path=xl/sharedStrings.xml><?xml version="1.0" encoding="utf-8"?>
<sst xmlns="http://schemas.openxmlformats.org/spreadsheetml/2006/main" count="395" uniqueCount="223">
  <si>
    <t>Keterangan</t>
  </si>
  <si>
    <t>a.</t>
  </si>
  <si>
    <t>b.</t>
  </si>
  <si>
    <t>c.</t>
  </si>
  <si>
    <t>d.</t>
  </si>
  <si>
    <t>e.</t>
  </si>
  <si>
    <t>Jumlah</t>
  </si>
  <si>
    <t>f.</t>
  </si>
  <si>
    <t>g.</t>
  </si>
  <si>
    <t>Pencapaian TPOR</t>
  </si>
  <si>
    <t>Tarikh</t>
  </si>
  <si>
    <t>Wkend</t>
  </si>
  <si>
    <t>0000101</t>
  </si>
  <si>
    <t>Maulud Nabi Muhammad SAW</t>
  </si>
  <si>
    <t>Chinese New Year</t>
  </si>
  <si>
    <t>Isra &amp; Mikraj</t>
  </si>
  <si>
    <t>RBAF Anniversary</t>
  </si>
  <si>
    <t>HM's Birthday</t>
  </si>
  <si>
    <t>Nuzul A-Quran</t>
  </si>
  <si>
    <t>Christmas</t>
  </si>
  <si>
    <t>Perkhidmatan</t>
  </si>
  <si>
    <t>TPOR [hari]</t>
  </si>
  <si>
    <t xml:space="preserve">Sebab tidak menepati TPOR </t>
  </si>
  <si>
    <t>Cadangan Pembaikan</t>
  </si>
  <si>
    <t>Menepati [%]</t>
  </si>
  <si>
    <t>Tidak Menepati [%]</t>
  </si>
  <si>
    <t>Sampel Rosak [%]</t>
  </si>
  <si>
    <t>Purata [hari]</t>
  </si>
  <si>
    <t>Mode [hari]</t>
  </si>
  <si>
    <t>Tempoh terpanjang [hari]</t>
  </si>
  <si>
    <t>Tempoh terpendek [hari]</t>
  </si>
  <si>
    <t xml:space="preserve">Sila isi column yang dishade </t>
  </si>
  <si>
    <t>Tidak Menepati</t>
  </si>
  <si>
    <t>Sampel Rosak</t>
  </si>
  <si>
    <t>Purata</t>
  </si>
  <si>
    <t>Mode</t>
  </si>
  <si>
    <t>Rujukan</t>
  </si>
  <si>
    <t>Tempoh Masa</t>
  </si>
  <si>
    <t>Menepati TPOR</t>
  </si>
  <si>
    <t>Nota</t>
  </si>
  <si>
    <t>Sila baca arahan sebelum melaksanakan persampelan :</t>
  </si>
  <si>
    <t>Proses A</t>
  </si>
  <si>
    <t>Proses B</t>
  </si>
  <si>
    <t>Proses C</t>
  </si>
  <si>
    <t>Proses D</t>
  </si>
  <si>
    <t>Nyatakan proses yang dinilai (*)</t>
  </si>
  <si>
    <t>Menepati</t>
  </si>
  <si>
    <t>Peratus [%]</t>
  </si>
  <si>
    <t xml:space="preserve">Terpanjang </t>
  </si>
  <si>
    <t>Terpendek</t>
  </si>
  <si>
    <t>Ulasan tambahan</t>
  </si>
  <si>
    <t>Awal Muharram</t>
  </si>
  <si>
    <t>-</t>
  </si>
  <si>
    <t>P1</t>
  </si>
  <si>
    <t>P2</t>
  </si>
  <si>
    <t>P3</t>
  </si>
  <si>
    <t>Terima dokumen (checklist) dan semak - Kerani</t>
  </si>
  <si>
    <t>Memproses pembayaran bagi tuntutan kontrak</t>
  </si>
  <si>
    <t>BSB/DDS/II.MW.5/2012</t>
  </si>
  <si>
    <t>Payment - 9th Amount - $29,500</t>
  </si>
  <si>
    <t>BSB/DWS/IV.010/2012</t>
  </si>
  <si>
    <t>Baucer pembayaran - Kebenaran (1st approver) [merujuk jumlah yang dibenarkan, &gt;$1M - DG, $100K &lt; x  &lt; $1M - DDG, &lt;$100k - HoF</t>
  </si>
  <si>
    <t>Payment - 2nd Amount - $627,700</t>
  </si>
  <si>
    <t>BSB/DOR/IV.09/2013</t>
  </si>
  <si>
    <t>Payment - 3rd Amount - $149,300</t>
  </si>
  <si>
    <t>BSB/DTS/III.14/2014</t>
  </si>
  <si>
    <t>Payment - 1st Amount - $20,000</t>
  </si>
  <si>
    <t>BSB/DOR/VI.03/2013</t>
  </si>
  <si>
    <t>Payment - 12th Amount - $298,800</t>
  </si>
  <si>
    <t>JKR/DME/II/2014</t>
  </si>
  <si>
    <t>BSB/DTS.II/MW.13/2014</t>
  </si>
  <si>
    <t>Payment - Final, Amount - $63,554</t>
  </si>
  <si>
    <t>BSB/DOR/V.03/2014</t>
  </si>
  <si>
    <t>Payment - 1st, Amount - $91,500</t>
  </si>
  <si>
    <t>Payment - 1st, Amount - $8,400</t>
  </si>
  <si>
    <t>BSB/DDS/II.MW.1/2015</t>
  </si>
  <si>
    <t>BSB/DWS/III.02/2013</t>
  </si>
  <si>
    <t>Payment - 1st, Amount - $151,200, Payment cancelled. Pending amount belum diinclude</t>
  </si>
  <si>
    <t>BSB/DWS/IV.003/2012</t>
  </si>
  <si>
    <t>Payment - 21st, Amount - $16,400. Verification clerk 11 - 22/12/14</t>
  </si>
  <si>
    <t>BSB/DWS/IV.016/2012</t>
  </si>
  <si>
    <t>Payment - 20th, Amount - $16,300. Verification clerk 11 - 22/12/14</t>
  </si>
  <si>
    <t>Payment - 5th, Amount - $25,300, Query 26/4/14, returned 20/5/14. Tidak dapat dikesan kelambatan</t>
  </si>
  <si>
    <t>Payment - 1st, Amount - $6,800. Payment deleted 5/12/15. Tiada sebab payment didelete</t>
  </si>
  <si>
    <t>Rujukan (Log No / Voucher ID)</t>
  </si>
  <si>
    <t xml:space="preserve">Rujukan </t>
  </si>
  <si>
    <t>DDS/II.MW.04/12</t>
  </si>
  <si>
    <t>DDS/II.MW.10/12</t>
  </si>
  <si>
    <t>DME/IV.05/2012</t>
  </si>
  <si>
    <t>DWS/VI.004/2012</t>
  </si>
  <si>
    <t>DME/12/2015</t>
  </si>
  <si>
    <t>DDS/III.3/2012</t>
  </si>
  <si>
    <t>DOR/V.04/2014</t>
  </si>
  <si>
    <t xml:space="preserve">DDS/II/MW.3/2014 </t>
  </si>
  <si>
    <t>DDS/II/MW.16/2014</t>
  </si>
  <si>
    <t>DOR/V.08/2013</t>
  </si>
  <si>
    <t>Payment - 8th, Amount $1,800.00</t>
  </si>
  <si>
    <t>Payment - 6th, Amount $16,600.00</t>
  </si>
  <si>
    <t>Payment - 25th, Amount $20,450.00</t>
  </si>
  <si>
    <t>Payment - 11th, Amount $149,600.00</t>
  </si>
  <si>
    <t>Payment - 8th, Amount $941,700.00</t>
  </si>
  <si>
    <t>Payment - 1st, Amount  $46,934.55</t>
  </si>
  <si>
    <t>Payment - 2nd, Amount $29,100.00</t>
  </si>
  <si>
    <t>Payment - 7th, Amount $57,100.00</t>
  </si>
  <si>
    <t>Payment - 2nd, Amount $8,200.00
Query 14/06/2016 : Awaiting invoice tracking dari section untuk memasukan P.O ID &amp; Control ID.</t>
  </si>
  <si>
    <t>Payment - 2nd, Amount $759,500.00</t>
  </si>
  <si>
    <t>Payment - 3rd, Amount $1,152,000.00</t>
  </si>
  <si>
    <t>Memproses Tuntutan Pembayaran Yuran Perundingan</t>
  </si>
  <si>
    <t>Payment - 3rd, Amount $25,500.00;
Query 14/6 - 15/6 : Awaiting additional P.O BU, P.O ID &amp; Control ID in invoice tracking.</t>
  </si>
  <si>
    <t>RUMUSAN PENCAPAIAN TEKAD PEMEDULIAN ORANG RAMAI [TPOR] PERKHIDMATAN UTAMA AGENSI</t>
  </si>
  <si>
    <t>Proses</t>
  </si>
  <si>
    <t>Pegawai fokal MSD</t>
  </si>
  <si>
    <t>RKPA</t>
  </si>
  <si>
    <t>Agensi</t>
  </si>
  <si>
    <t>JPM</t>
  </si>
  <si>
    <t>Peneraju</t>
  </si>
  <si>
    <t>Jerayawara</t>
  </si>
  <si>
    <t>Pengedaran borang kaji selidik</t>
  </si>
  <si>
    <t>Pengutipan / pengumpulan borang</t>
  </si>
  <si>
    <t>Data entry</t>
  </si>
  <si>
    <t>Maklumat dihadapkan ke MSD</t>
  </si>
  <si>
    <t>Laporan analisa</t>
  </si>
  <si>
    <t xml:space="preserve">Analisa (maklumat dari agensi) </t>
  </si>
  <si>
    <t>Laporan individu</t>
  </si>
  <si>
    <t>Mengenalpasti sekurang-kurangnya 3 perkhidmatan utama agensi</t>
  </si>
  <si>
    <t>Menjalankan temubual</t>
  </si>
  <si>
    <t>Menjalankan persampelan &amp; mengisikan template</t>
  </si>
  <si>
    <t>Pengurusan MSD</t>
  </si>
  <si>
    <t>RKPA / Peneraju</t>
  </si>
  <si>
    <t>To update the holiday sheet - perlukan di set by MSD or focal person sendiri?</t>
  </si>
  <si>
    <t>DIstinguish TPOR yang using calendar days / working days</t>
  </si>
  <si>
    <t>Should we limit agency to fill in the more than 4 columns in case of lengthy processes?</t>
  </si>
  <si>
    <t>Should we set number of samples? By total or a portion (25 sample)?</t>
  </si>
  <si>
    <t xml:space="preserve">Ramadhan </t>
  </si>
  <si>
    <t>New Year 2016</t>
  </si>
  <si>
    <t>32nd National Day</t>
  </si>
  <si>
    <t>Syawal 1437</t>
  </si>
  <si>
    <t>Aidiladha 1437</t>
  </si>
  <si>
    <t>Rujuk kod rating bagi mengisi maklumbalas pelanggan</t>
  </si>
  <si>
    <t>Untuk perkiraan, perkara di para 1(e) Keadaan Kemudahan yang disediakan tidak termasuk di dalam perkiraan</t>
  </si>
  <si>
    <t>PENGANALISAAN KAJI SELIDIK TUMPUAN PELANGGAN [KSTP]</t>
  </si>
  <si>
    <t>Jumlah maklum balas KSTP yang dinilai</t>
  </si>
  <si>
    <t xml:space="preserve">Tahap Kepuasan Hati Pelanggan </t>
  </si>
  <si>
    <t>Tahap Kepuasan Hati Pelanggan [wajaran : 7%]</t>
  </si>
  <si>
    <t>Kod rating bagi data entry</t>
  </si>
  <si>
    <t>Memuaskan</t>
  </si>
  <si>
    <t>Sederhana</t>
  </si>
  <si>
    <t>Tidak Memuaskan</t>
  </si>
  <si>
    <t>Tidak Menyatakan</t>
  </si>
  <si>
    <t>Maklumbalas Pelanggan</t>
  </si>
  <si>
    <t>Maklum balas</t>
  </si>
  <si>
    <t>%</t>
  </si>
  <si>
    <r>
      <t>Tanggapan pertama [</t>
    </r>
    <r>
      <rPr>
        <i/>
        <sz val="8"/>
        <color theme="1"/>
        <rFont val="Candara"/>
      </rPr>
      <t>first impression</t>
    </r>
    <r>
      <rPr>
        <sz val="8"/>
        <color theme="1"/>
        <rFont val="Candara"/>
      </rPr>
      <t>] ketika memasuki pejabat</t>
    </r>
  </si>
  <si>
    <t>Susunan dalam pejabat</t>
  </si>
  <si>
    <t>Kebersihan</t>
  </si>
  <si>
    <t>- Bilik air</t>
  </si>
  <si>
    <t>- Meja tempat tulis</t>
  </si>
  <si>
    <t>- Alat tulis</t>
  </si>
  <si>
    <t>Purata [%]</t>
  </si>
  <si>
    <t>Kualiti perkhidmatan yang diberikan</t>
  </si>
  <si>
    <t>Keramahan dan kemesraan pegawai / kakitangan ketika melayani awda</t>
  </si>
  <si>
    <t>Kehadiran pegawai / kakitangan [sentiasa berada di tempat kerja]</t>
  </si>
  <si>
    <t>Mudah mendapatkan maklumat-maklumat yang diperlukan</t>
  </si>
  <si>
    <t>Respons pegawai / kakitangan terhadap sesuatu pertanyaan / permohonan</t>
  </si>
  <si>
    <t>Kesegeraan dan menepati apa yang dihajati</t>
  </si>
  <si>
    <t>Ucapan-ucapan yang menyenangkan yang diberikan oleh pegawai / kakitangan semasa memulakan dan mengakhiri perkhidmatan seperti 'selamat pagi', 'terima kasih', 'jumpa lagi', dsb</t>
  </si>
  <si>
    <t>h.</t>
  </si>
  <si>
    <t>Tumpuan yang diberikan semasa melayani awda</t>
  </si>
  <si>
    <t>i.</t>
  </si>
  <si>
    <t>Tutur bahasa yang digunakan oleh pegawai / kakitangan semua melayani awda</t>
  </si>
  <si>
    <t>j.</t>
  </si>
  <si>
    <t>Pengetahuan pegawai / kakitangan dalam menyampaikan perkhidmatan</t>
  </si>
  <si>
    <t>Kebolehan pegawai / kakitangan dalam menangani pertanyaan / masalah yang diajukan</t>
  </si>
  <si>
    <t>Masa menunggu untuk dilayan</t>
  </si>
  <si>
    <t>Penampilan pegawai / kakitangan yang bertugas [pakaian, senyuman, dsb]</t>
  </si>
  <si>
    <r>
      <t>Penggunaan tanda nama [</t>
    </r>
    <r>
      <rPr>
        <i/>
        <sz val="8"/>
        <color theme="1"/>
        <rFont val="Candara"/>
      </rPr>
      <t>name tag</t>
    </r>
    <r>
      <rPr>
        <sz val="8"/>
        <color theme="1"/>
        <rFont val="Candara"/>
      </rPr>
      <t>] pegawai / kakitangan</t>
    </r>
  </si>
  <si>
    <t>Tanggapan keseluruhan anda terhadap jabatan ini</t>
  </si>
  <si>
    <t>Keseluruhan</t>
  </si>
  <si>
    <t>TPOR</t>
  </si>
  <si>
    <t>KSTP</t>
  </si>
  <si>
    <t>Jumlah borang - no limit? or stick to 40 minimum?</t>
  </si>
  <si>
    <t>Kemudahan umum yang disediakan :</t>
  </si>
  <si>
    <t>Maklumat yang dipaparkan (dalam risalah atau papan kenyataan)</t>
  </si>
  <si>
    <t>PERSEKITARAN DAN KEMUDAHAN</t>
  </si>
  <si>
    <t>Sistem giliran (manual atau elektronik)</t>
  </si>
  <si>
    <t>INTERAKSI PEGAWAI DENGAN KAKITANGAN / PELANGGAN</t>
  </si>
  <si>
    <t>KETRAMPILAN</t>
  </si>
  <si>
    <t xml:space="preserve">Sebelum membuat transaksi di kaunter perkhidmatan </t>
  </si>
  <si>
    <t xml:space="preserve">Setelah selesai membuat transaksi di kaunter perkhidmatan </t>
  </si>
  <si>
    <t>General</t>
  </si>
  <si>
    <t>Accomodate period for agencies to familiarizing with the template?</t>
  </si>
  <si>
    <t xml:space="preserve">Peranan </t>
  </si>
  <si>
    <t>a)</t>
  </si>
  <si>
    <t>Pegawai fokal agensi</t>
  </si>
  <si>
    <t>Sebagai pegawai penghubung untuk menyediakan maklumat yang diperlukan</t>
  </si>
  <si>
    <t>ii.</t>
  </si>
  <si>
    <t>Melengkapkan template dan seterusnya menghadapkannya ke focal person MSD</t>
  </si>
  <si>
    <t>iii.</t>
  </si>
  <si>
    <t>Memantau sebarang perubahan terhadap TPOR perkhidmatan dari masa ke semasa dan memaklumkan ke pihak MSD dengan sesegeranya</t>
  </si>
  <si>
    <t>b)</t>
  </si>
  <si>
    <t>Memberi konsultasi kepada fokal agensi yang memerlukan (Coaching)</t>
  </si>
  <si>
    <t>Menyediakan laporan hasil daripada maklumat yang disalurkan ke dari agensi</t>
  </si>
  <si>
    <t>Menyediakan salinan laporan analisa dan menghadapkannya semula ke agensi untuk perhatian &amp; tindakan (jika ada)</t>
  </si>
  <si>
    <t>Do we show some example during roadshow??</t>
  </si>
  <si>
    <t>Lokasi kaunter - mudah dikesan</t>
  </si>
  <si>
    <t>Tempat duduk</t>
  </si>
  <si>
    <t>Tempoh pengumpulan data</t>
  </si>
  <si>
    <t>Jumlah data / permohonan yang diambil</t>
  </si>
  <si>
    <t>April 2017</t>
  </si>
  <si>
    <t>New Year 2017</t>
  </si>
  <si>
    <t>33rd National Day</t>
  </si>
  <si>
    <t>Syawal 1438</t>
  </si>
  <si>
    <t>HM's Birthday 71st</t>
  </si>
  <si>
    <t>Aidiladha 1438</t>
  </si>
  <si>
    <t>New Year 2018</t>
  </si>
  <si>
    <t>34th National Day</t>
  </si>
  <si>
    <t>Ramadhan 1439</t>
  </si>
  <si>
    <t>Syawal 1439</t>
  </si>
  <si>
    <t>HM's birthday 72nd</t>
  </si>
  <si>
    <t>Aidiladha 1439</t>
  </si>
  <si>
    <t>Awal Muharram 1440</t>
  </si>
  <si>
    <t>Bil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</si>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</sst>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;@"/>
    <numFmt numFmtId="166" formatCode="dd/mm/yyyy;@"/>
  </numFmts>
  <fonts count="1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ndar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8"/>
      <color theme="1"/>
      <name val="Candara"/>
    </font>
    <font>
      <i/>
      <sz val="8"/>
      <color theme="1"/>
      <name val="Candara"/>
    </font>
    <font>
      <b/>
      <sz val="8"/>
      <name val="Candara"/>
    </font>
    <font>
      <sz val="8"/>
      <color rgb="FF000000"/>
      <name val="Candara"/>
    </font>
    <font>
      <b/>
      <i/>
      <sz val="8"/>
      <color rgb="FFFF0000"/>
      <name val="Candara"/>
    </font>
    <font>
      <sz val="8"/>
      <color rgb="FFFF0000"/>
      <name val="Candara"/>
    </font>
    <font>
      <i/>
      <sz val="8"/>
      <color rgb="FFFF0000"/>
      <name val="Candara"/>
    </font>
    <font>
      <b/>
      <sz val="8"/>
      <color rgb="FFFF0000"/>
      <name val="Candara"/>
    </font>
    <font>
      <sz val="9"/>
      <color theme="1"/>
      <name val="Candara"/>
    </font>
    <font>
      <sz val="8"/>
      <name val="Candara"/>
    </font>
    <font>
      <i/>
      <sz val="8"/>
      <name val="Candara"/>
    </font>
    <font>
      <i/>
      <sz val="12"/>
      <color theme="1"/>
      <name val="Candara"/>
    </font>
    <font>
      <b/>
      <sz val="12"/>
      <color theme="1"/>
      <name val="Candara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D9D8CE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5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Border="1"/>
    <xf numFmtId="0" fontId="2" fillId="0" borderId="0" xfId="0" applyFont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1" fontId="1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166" fontId="13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11" fillId="0" borderId="0" xfId="0" applyFont="1"/>
    <xf numFmtId="166" fontId="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1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11" fillId="0" borderId="0" xfId="0" applyFont="1" applyFill="1"/>
    <xf numFmtId="0" fontId="5" fillId="8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66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1" xfId="0" applyFont="1" applyFill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4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6" fontId="8" fillId="7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166" fontId="2" fillId="2" borderId="4" xfId="0" applyNumberFormat="1" applyFont="1" applyFill="1" applyBorder="1" applyAlignment="1" applyProtection="1">
      <alignment horizontal="center" vertical="center"/>
      <protection locked="0"/>
    </xf>
    <xf numFmtId="166" fontId="2" fillId="2" borderId="4" xfId="0" applyNumberFormat="1" applyFont="1" applyFill="1" applyBorder="1" applyAlignment="1" applyProtection="1">
      <alignment horizontal="center"/>
      <protection locked="0"/>
    </xf>
    <xf numFmtId="166" fontId="14" fillId="2" borderId="4" xfId="0" applyNumberFormat="1" applyFont="1" applyFill="1" applyBorder="1" applyAlignment="1" applyProtection="1">
      <alignment horizontal="center" vertical="center"/>
      <protection locked="0"/>
    </xf>
    <xf numFmtId="166" fontId="2" fillId="2" borderId="5" xfId="0" applyNumberFormat="1" applyFont="1" applyFill="1" applyBorder="1" applyAlignment="1" applyProtection="1">
      <alignment horizontal="center" vertical="center"/>
      <protection locked="0"/>
    </xf>
    <xf numFmtId="166" fontId="14" fillId="9" borderId="1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6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0" fontId="9" fillId="0" borderId="0" xfId="0" applyFont="1"/>
    <xf numFmtId="0" fontId="10" fillId="4" borderId="1" xfId="0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10" fillId="3" borderId="0" xfId="0" applyFont="1" applyFill="1"/>
    <xf numFmtId="0" fontId="10" fillId="0" borderId="0" xfId="0" applyFont="1"/>
    <xf numFmtId="0" fontId="10" fillId="5" borderId="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1" xfId="0" applyFont="1" applyBorder="1"/>
    <xf numFmtId="49" fontId="5" fillId="10" borderId="1" xfId="0" applyNumberFormat="1" applyFont="1" applyFill="1" applyBorder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11" borderId="13" xfId="0" applyFont="1" applyFill="1" applyBorder="1" applyAlignment="1">
      <alignment horizontal="center"/>
    </xf>
    <xf numFmtId="0" fontId="5" fillId="11" borderId="0" xfId="0" applyFont="1" applyFill="1" applyBorder="1"/>
    <xf numFmtId="164" fontId="5" fillId="11" borderId="0" xfId="0" applyNumberFormat="1" applyFont="1" applyFill="1" applyBorder="1" applyAlignment="1">
      <alignment horizontal="center" vertical="center"/>
    </xf>
    <xf numFmtId="164" fontId="5" fillId="11" borderId="10" xfId="0" applyNumberFormat="1" applyFont="1" applyFill="1" applyBorder="1" applyAlignment="1">
      <alignment horizontal="center" vertical="center"/>
    </xf>
    <xf numFmtId="1" fontId="5" fillId="11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/>
    <xf numFmtId="164" fontId="5" fillId="1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5" fillId="11" borderId="3" xfId="0" applyFont="1" applyFill="1" applyBorder="1" applyAlignment="1">
      <alignment horizontal="center"/>
    </xf>
    <xf numFmtId="0" fontId="5" fillId="11" borderId="3" xfId="0" applyFont="1" applyFill="1" applyBorder="1"/>
    <xf numFmtId="49" fontId="5" fillId="11" borderId="12" xfId="0" applyNumberFormat="1" applyFont="1" applyFill="1" applyBorder="1" applyAlignment="1">
      <alignment horizontal="center" vertical="center"/>
    </xf>
    <xf numFmtId="49" fontId="5" fillId="11" borderId="4" xfId="0" applyNumberFormat="1" applyFont="1" applyFill="1" applyBorder="1" applyAlignment="1">
      <alignment horizontal="center" vertical="center"/>
    </xf>
    <xf numFmtId="1" fontId="5" fillId="11" borderId="4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5" fillId="11" borderId="12" xfId="0" applyFont="1" applyFill="1" applyBorder="1"/>
    <xf numFmtId="164" fontId="5" fillId="13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wrapText="1"/>
    </xf>
    <xf numFmtId="164" fontId="5" fillId="14" borderId="0" xfId="0" applyNumberFormat="1" applyFont="1" applyFill="1" applyBorder="1" applyAlignment="1">
      <alignment horizontal="center" vertical="center"/>
    </xf>
    <xf numFmtId="164" fontId="5" fillId="14" borderId="10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164" fontId="5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left"/>
    </xf>
    <xf numFmtId="0" fontId="5" fillId="14" borderId="12" xfId="0" applyFont="1" applyFill="1" applyBorder="1" applyAlignment="1">
      <alignment horizontal="left"/>
    </xf>
    <xf numFmtId="164" fontId="5" fillId="14" borderId="0" xfId="0" applyNumberFormat="1" applyFont="1" applyFill="1" applyBorder="1" applyAlignment="1">
      <alignment horizontal="left" vertical="center"/>
    </xf>
    <xf numFmtId="164" fontId="5" fillId="14" borderId="10" xfId="0" applyNumberFormat="1" applyFont="1" applyFill="1" applyBorder="1" applyAlignment="1">
      <alignment horizontal="left" vertical="center"/>
    </xf>
    <xf numFmtId="49" fontId="5" fillId="1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Fill="1" applyBorder="1"/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12" xfId="0" applyNumberFormat="1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2" fillId="2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49" fontId="5" fillId="10" borderId="1" xfId="0" applyNumberFormat="1" applyFont="1" applyFill="1" applyBorder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164" fontId="5" fillId="12" borderId="3" xfId="0" applyNumberFormat="1" applyFont="1" applyFill="1" applyBorder="1" applyAlignment="1">
      <alignment horizontal="center" vertical="center"/>
    </xf>
    <xf numFmtId="164" fontId="5" fillId="1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9" fontId="5" fillId="12" borderId="1" xfId="0" applyNumberFormat="1" applyFont="1" applyFill="1" applyBorder="1" applyAlignment="1">
      <alignment horizontal="right" vertical="center"/>
    </xf>
    <xf numFmtId="0" fontId="5" fillId="14" borderId="3" xfId="0" applyFont="1" applyFill="1" applyBorder="1" applyAlignment="1">
      <alignment horizontal="left"/>
    </xf>
    <xf numFmtId="0" fontId="5" fillId="14" borderId="12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right" vertical="center"/>
    </xf>
    <xf numFmtId="164" fontId="5" fillId="13" borderId="3" xfId="0" applyNumberFormat="1" applyFont="1" applyFill="1" applyBorder="1" applyAlignment="1">
      <alignment horizontal="center" vertical="center"/>
    </xf>
    <xf numFmtId="164" fontId="5" fillId="13" borderId="4" xfId="0" applyNumberFormat="1" applyFont="1" applyFill="1" applyBorder="1" applyAlignment="1">
      <alignment horizontal="center" vertical="center"/>
    </xf>
  </cellXfs>
  <cellStyles count="14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89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934720</xdr:colOff>
      <xdr:row>1</xdr:row>
      <xdr:rowOff>134620</xdr:rowOff>
    </xdr:from>
    <xdr:to>
      <xdr:col>0</xdr:col>
      <xdr:colOff>1917700</xdr:colOff>
      <xdr:row>1</xdr:row>
      <xdr:rowOff>508000</xdr:rowOff>
    </xdr:to>
    <xdr:sp macro="" textlink="">
      <xdr:nvSpPr>
        <xdr:cNvPr id="2" name="Rounded Rectangle 1"/>
        <xdr:cNvSpPr/>
      </xdr:nvSpPr>
      <xdr:spPr>
        <a:xfrm>
          <a:off x="934720" y="566420"/>
          <a:ext cx="982980" cy="373380"/>
        </a:xfrm>
        <a:prstGeom prst="roundRect">
          <a:avLst/>
        </a:prstGeom>
        <a:gradFill flip="none" rotWithShape="1">
          <a:gsLst>
            <a:gs pos="0">
              <a:srgbClr val="3366FF"/>
            </a:gs>
            <a:gs pos="100000">
              <a:srgbClr val="FFFFFF"/>
            </a:gs>
          </a:gsLst>
          <a:lin ang="4920000" scaled="0"/>
          <a:tileRect/>
        </a:gra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r>
            <a:rPr lang="en-US" sz="1400" b="1">
              <a:solidFill>
                <a:schemeClr val="tx1"/>
              </a:solidFill>
            </a:rPr>
            <a:t>MULA</a:t>
          </a:r>
        </a:p>
      </xdr:txBody>
    </xdr:sp>
    <xdr:clientData/>
  </xdr:twoCellAnchor>
  <xdr:twoCellAnchor>
    <xdr:from>
      <xdr:col>0</xdr:col>
      <xdr:colOff>909320</xdr:colOff>
      <xdr:row>10</xdr:row>
      <xdr:rowOff>121920</xdr:rowOff>
    </xdr:from>
    <xdr:to>
      <xdr:col>0</xdr:col>
      <xdr:colOff>1892300</xdr:colOff>
      <xdr:row>10</xdr:row>
      <xdr:rowOff>495300</xdr:rowOff>
    </xdr:to>
    <xdr:sp macro="" textlink="">
      <xdr:nvSpPr>
        <xdr:cNvPr id="3" name="Rounded Rectangle 2"/>
        <xdr:cNvSpPr/>
      </xdr:nvSpPr>
      <xdr:spPr>
        <a:xfrm>
          <a:off x="909320" y="5951220"/>
          <a:ext cx="982980" cy="373380"/>
        </a:xfrm>
        <a:prstGeom prst="roundRect">
          <a:avLst/>
        </a:prstGeom>
        <a:gradFill flip="none" rotWithShape="1">
          <a:gsLst>
            <a:gs pos="0">
              <a:srgbClr val="3366FF"/>
            </a:gs>
            <a:gs pos="100000">
              <a:srgbClr val="FFFFFF"/>
            </a:gs>
          </a:gsLst>
          <a:lin ang="4920000" scaled="0"/>
          <a:tileRect/>
        </a:gra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r>
            <a:rPr lang="en-US" sz="1400" b="1">
              <a:solidFill>
                <a:schemeClr val="tx1"/>
              </a:solidFill>
            </a:rPr>
            <a:t>SELESAI</a:t>
          </a:r>
        </a:p>
      </xdr:txBody>
    </xdr:sp>
    <xdr:clientData/>
  </xdr:twoCellAnchor>
  <xdr:twoCellAnchor>
    <xdr:from>
      <xdr:col>1</xdr:col>
      <xdr:colOff>533400</xdr:colOff>
      <xdr:row>2</xdr:row>
      <xdr:rowOff>127000</xdr:rowOff>
    </xdr:from>
    <xdr:to>
      <xdr:col>1</xdr:col>
      <xdr:colOff>1104900</xdr:colOff>
      <xdr:row>2</xdr:row>
      <xdr:rowOff>342900</xdr:rowOff>
    </xdr:to>
    <xdr:sp macro="" textlink="">
      <xdr:nvSpPr>
        <xdr:cNvPr id="4" name="Rectangle 3"/>
        <xdr:cNvSpPr/>
      </xdr:nvSpPr>
      <xdr:spPr>
        <a:xfrm>
          <a:off x="3200400" y="12065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520700</xdr:colOff>
      <xdr:row>3</xdr:row>
      <xdr:rowOff>304800</xdr:rowOff>
    </xdr:from>
    <xdr:to>
      <xdr:col>1</xdr:col>
      <xdr:colOff>1092200</xdr:colOff>
      <xdr:row>3</xdr:row>
      <xdr:rowOff>520700</xdr:rowOff>
    </xdr:to>
    <xdr:sp macro="" textlink="">
      <xdr:nvSpPr>
        <xdr:cNvPr id="5" name="Rectangle 4"/>
        <xdr:cNvSpPr/>
      </xdr:nvSpPr>
      <xdr:spPr>
        <a:xfrm>
          <a:off x="3187700" y="17653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533400</xdr:colOff>
      <xdr:row>4</xdr:row>
      <xdr:rowOff>152400</xdr:rowOff>
    </xdr:from>
    <xdr:to>
      <xdr:col>1</xdr:col>
      <xdr:colOff>1104900</xdr:colOff>
      <xdr:row>4</xdr:row>
      <xdr:rowOff>368300</xdr:rowOff>
    </xdr:to>
    <xdr:sp macro="" textlink="">
      <xdr:nvSpPr>
        <xdr:cNvPr id="6" name="Rectangle 5"/>
        <xdr:cNvSpPr/>
      </xdr:nvSpPr>
      <xdr:spPr>
        <a:xfrm>
          <a:off x="3200400" y="23241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546100</xdr:colOff>
      <xdr:row>5</xdr:row>
      <xdr:rowOff>114300</xdr:rowOff>
    </xdr:from>
    <xdr:to>
      <xdr:col>1</xdr:col>
      <xdr:colOff>1117600</xdr:colOff>
      <xdr:row>5</xdr:row>
      <xdr:rowOff>330200</xdr:rowOff>
    </xdr:to>
    <xdr:sp macro="" textlink="">
      <xdr:nvSpPr>
        <xdr:cNvPr id="7" name="Rectangle 6"/>
        <xdr:cNvSpPr/>
      </xdr:nvSpPr>
      <xdr:spPr>
        <a:xfrm>
          <a:off x="3213100" y="28829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558800</xdr:colOff>
      <xdr:row>6</xdr:row>
      <xdr:rowOff>254000</xdr:rowOff>
    </xdr:from>
    <xdr:to>
      <xdr:col>1</xdr:col>
      <xdr:colOff>1130300</xdr:colOff>
      <xdr:row>6</xdr:row>
      <xdr:rowOff>469900</xdr:rowOff>
    </xdr:to>
    <xdr:sp macro="" textlink="">
      <xdr:nvSpPr>
        <xdr:cNvPr id="8" name="Rectangle 7"/>
        <xdr:cNvSpPr/>
      </xdr:nvSpPr>
      <xdr:spPr>
        <a:xfrm>
          <a:off x="3225800" y="34925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393700</xdr:colOff>
      <xdr:row>6</xdr:row>
      <xdr:rowOff>241300</xdr:rowOff>
    </xdr:from>
    <xdr:to>
      <xdr:col>2</xdr:col>
      <xdr:colOff>965200</xdr:colOff>
      <xdr:row>6</xdr:row>
      <xdr:rowOff>457200</xdr:rowOff>
    </xdr:to>
    <xdr:sp macro="" textlink="">
      <xdr:nvSpPr>
        <xdr:cNvPr id="9" name="Rectangle 8"/>
        <xdr:cNvSpPr/>
      </xdr:nvSpPr>
      <xdr:spPr>
        <a:xfrm>
          <a:off x="4673600" y="34798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4</xdr:col>
      <xdr:colOff>495300</xdr:colOff>
      <xdr:row>8</xdr:row>
      <xdr:rowOff>165100</xdr:rowOff>
    </xdr:from>
    <xdr:to>
      <xdr:col>4</xdr:col>
      <xdr:colOff>1066800</xdr:colOff>
      <xdr:row>8</xdr:row>
      <xdr:rowOff>381000</xdr:rowOff>
    </xdr:to>
    <xdr:sp macro="" textlink="">
      <xdr:nvSpPr>
        <xdr:cNvPr id="10" name="Rectangle 9"/>
        <xdr:cNvSpPr/>
      </xdr:nvSpPr>
      <xdr:spPr>
        <a:xfrm>
          <a:off x="7543800" y="45974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381000</xdr:colOff>
      <xdr:row>8</xdr:row>
      <xdr:rowOff>342900</xdr:rowOff>
    </xdr:from>
    <xdr:to>
      <xdr:col>5</xdr:col>
      <xdr:colOff>952500</xdr:colOff>
      <xdr:row>8</xdr:row>
      <xdr:rowOff>558800</xdr:rowOff>
    </xdr:to>
    <xdr:sp macro="" textlink="">
      <xdr:nvSpPr>
        <xdr:cNvPr id="11" name="Rectangle 10"/>
        <xdr:cNvSpPr/>
      </xdr:nvSpPr>
      <xdr:spPr>
        <a:xfrm>
          <a:off x="9042400" y="47752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406400</xdr:colOff>
      <xdr:row>7</xdr:row>
      <xdr:rowOff>152400</xdr:rowOff>
    </xdr:from>
    <xdr:to>
      <xdr:col>2</xdr:col>
      <xdr:colOff>977900</xdr:colOff>
      <xdr:row>7</xdr:row>
      <xdr:rowOff>368300</xdr:rowOff>
    </xdr:to>
    <xdr:sp macro="" textlink="">
      <xdr:nvSpPr>
        <xdr:cNvPr id="12" name="Rectangle 11"/>
        <xdr:cNvSpPr/>
      </xdr:nvSpPr>
      <xdr:spPr>
        <a:xfrm>
          <a:off x="4686300" y="40640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393700</xdr:colOff>
      <xdr:row>8</xdr:row>
      <xdr:rowOff>127000</xdr:rowOff>
    </xdr:from>
    <xdr:to>
      <xdr:col>3</xdr:col>
      <xdr:colOff>965200</xdr:colOff>
      <xdr:row>8</xdr:row>
      <xdr:rowOff>571500</xdr:rowOff>
    </xdr:to>
    <xdr:sp macro="" textlink="">
      <xdr:nvSpPr>
        <xdr:cNvPr id="13" name="Rectangle 12"/>
        <xdr:cNvSpPr/>
      </xdr:nvSpPr>
      <xdr:spPr>
        <a:xfrm>
          <a:off x="6108700" y="4559300"/>
          <a:ext cx="571500" cy="4445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1917700</xdr:colOff>
      <xdr:row>1</xdr:row>
      <xdr:rowOff>321310</xdr:rowOff>
    </xdr:from>
    <xdr:to>
      <xdr:col>1</xdr:col>
      <xdr:colOff>819150</xdr:colOff>
      <xdr:row>2</xdr:row>
      <xdr:rowOff>127000</xdr:rowOff>
    </xdr:to>
    <xdr:cxnSp macro="">
      <xdr:nvCxnSpPr>
        <xdr:cNvPr id="14" name="Elbow Connector 13"/>
        <xdr:cNvCxnSpPr>
          <a:stCxn id="2" idx="3"/>
          <a:endCxn id="4" idx="0"/>
        </xdr:cNvCxnSpPr>
      </xdr:nvCxnSpPr>
      <xdr:spPr>
        <a:xfrm>
          <a:off x="1917700" y="753110"/>
          <a:ext cx="1568450" cy="453390"/>
        </a:xfrm>
        <a:prstGeom prst="bentConnector2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819150</xdr:colOff>
      <xdr:row>2</xdr:row>
      <xdr:rowOff>342900</xdr:rowOff>
    </xdr:from>
    <xdr:to>
      <xdr:col>1</xdr:col>
      <xdr:colOff>825500</xdr:colOff>
      <xdr:row>3</xdr:row>
      <xdr:rowOff>292100</xdr:rowOff>
    </xdr:to>
    <xdr:cxnSp macro="">
      <xdr:nvCxnSpPr>
        <xdr:cNvPr id="15" name="Straight Arrow Connector 14"/>
        <xdr:cNvCxnSpPr>
          <a:stCxn id="4" idx="2"/>
        </xdr:cNvCxnSpPr>
      </xdr:nvCxnSpPr>
      <xdr:spPr>
        <a:xfrm>
          <a:off x="3486150" y="14224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819150</xdr:colOff>
      <xdr:row>3</xdr:row>
      <xdr:rowOff>520700</xdr:rowOff>
    </xdr:from>
    <xdr:to>
      <xdr:col>1</xdr:col>
      <xdr:colOff>825500</xdr:colOff>
      <xdr:row>4</xdr:row>
      <xdr:rowOff>139700</xdr:rowOff>
    </xdr:to>
    <xdr:cxnSp macro="">
      <xdr:nvCxnSpPr>
        <xdr:cNvPr id="16" name="Straight Arrow Connector 15"/>
        <xdr:cNvCxnSpPr/>
      </xdr:nvCxnSpPr>
      <xdr:spPr>
        <a:xfrm>
          <a:off x="3486150" y="19812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831850</xdr:colOff>
      <xdr:row>4</xdr:row>
      <xdr:rowOff>381000</xdr:rowOff>
    </xdr:from>
    <xdr:to>
      <xdr:col>1</xdr:col>
      <xdr:colOff>838200</xdr:colOff>
      <xdr:row>5</xdr:row>
      <xdr:rowOff>114300</xdr:rowOff>
    </xdr:to>
    <xdr:cxnSp macro="">
      <xdr:nvCxnSpPr>
        <xdr:cNvPr id="17" name="Straight Arrow Connector 16"/>
        <xdr:cNvCxnSpPr/>
      </xdr:nvCxnSpPr>
      <xdr:spPr>
        <a:xfrm>
          <a:off x="3498850" y="25527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831850</xdr:colOff>
      <xdr:row>5</xdr:row>
      <xdr:rowOff>342900</xdr:rowOff>
    </xdr:from>
    <xdr:to>
      <xdr:col>1</xdr:col>
      <xdr:colOff>838200</xdr:colOff>
      <xdr:row>6</xdr:row>
      <xdr:rowOff>203200</xdr:rowOff>
    </xdr:to>
    <xdr:cxnSp macro="">
      <xdr:nvCxnSpPr>
        <xdr:cNvPr id="18" name="Straight Arrow Connector 17"/>
        <xdr:cNvCxnSpPr/>
      </xdr:nvCxnSpPr>
      <xdr:spPr>
        <a:xfrm>
          <a:off x="3498850" y="31115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1130300</xdr:colOff>
      <xdr:row>6</xdr:row>
      <xdr:rowOff>355600</xdr:rowOff>
    </xdr:from>
    <xdr:to>
      <xdr:col>2</xdr:col>
      <xdr:colOff>381000</xdr:colOff>
      <xdr:row>6</xdr:row>
      <xdr:rowOff>361950</xdr:rowOff>
    </xdr:to>
    <xdr:cxnSp macro="">
      <xdr:nvCxnSpPr>
        <xdr:cNvPr id="19" name="Straight Arrow Connector 18"/>
        <xdr:cNvCxnSpPr>
          <a:stCxn id="8" idx="3"/>
        </xdr:cNvCxnSpPr>
      </xdr:nvCxnSpPr>
      <xdr:spPr>
        <a:xfrm flipV="1">
          <a:off x="3797300" y="3594100"/>
          <a:ext cx="863600" cy="6350"/>
        </a:xfrm>
        <a:prstGeom prst="straightConnector1">
          <a:avLst/>
        </a:prstGeom>
        <a:ln w="2222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654050</xdr:colOff>
      <xdr:row>6</xdr:row>
      <xdr:rowOff>469900</xdr:rowOff>
    </xdr:from>
    <xdr:to>
      <xdr:col>2</xdr:col>
      <xdr:colOff>660400</xdr:colOff>
      <xdr:row>7</xdr:row>
      <xdr:rowOff>127000</xdr:rowOff>
    </xdr:to>
    <xdr:cxnSp macro="">
      <xdr:nvCxnSpPr>
        <xdr:cNvPr id="20" name="Straight Arrow Connector 19"/>
        <xdr:cNvCxnSpPr/>
      </xdr:nvCxnSpPr>
      <xdr:spPr>
        <a:xfrm>
          <a:off x="4933950" y="37084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654050</xdr:colOff>
      <xdr:row>7</xdr:row>
      <xdr:rowOff>368300</xdr:rowOff>
    </xdr:from>
    <xdr:to>
      <xdr:col>2</xdr:col>
      <xdr:colOff>660400</xdr:colOff>
      <xdr:row>8</xdr:row>
      <xdr:rowOff>177800</xdr:rowOff>
    </xdr:to>
    <xdr:cxnSp macro="">
      <xdr:nvCxnSpPr>
        <xdr:cNvPr id="21" name="Straight Arrow Connector 20"/>
        <xdr:cNvCxnSpPr/>
      </xdr:nvCxnSpPr>
      <xdr:spPr>
        <a:xfrm>
          <a:off x="4933950" y="42799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977900</xdr:colOff>
      <xdr:row>8</xdr:row>
      <xdr:rowOff>266700</xdr:rowOff>
    </xdr:from>
    <xdr:to>
      <xdr:col>4</xdr:col>
      <xdr:colOff>495300</xdr:colOff>
      <xdr:row>8</xdr:row>
      <xdr:rowOff>273050</xdr:rowOff>
    </xdr:to>
    <xdr:cxnSp macro="">
      <xdr:nvCxnSpPr>
        <xdr:cNvPr id="22" name="Straight Arrow Connector 21"/>
        <xdr:cNvCxnSpPr>
          <a:endCxn id="10" idx="1"/>
        </xdr:cNvCxnSpPr>
      </xdr:nvCxnSpPr>
      <xdr:spPr>
        <a:xfrm>
          <a:off x="6692900" y="4699000"/>
          <a:ext cx="850900" cy="635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1892300</xdr:colOff>
      <xdr:row>9</xdr:row>
      <xdr:rowOff>584200</xdr:rowOff>
    </xdr:from>
    <xdr:to>
      <xdr:col>1</xdr:col>
      <xdr:colOff>889000</xdr:colOff>
      <xdr:row>10</xdr:row>
      <xdr:rowOff>308610</xdr:rowOff>
    </xdr:to>
    <xdr:cxnSp macro="">
      <xdr:nvCxnSpPr>
        <xdr:cNvPr id="23" name="Elbow Connector 22"/>
        <xdr:cNvCxnSpPr>
          <a:endCxn id="3" idx="3"/>
        </xdr:cNvCxnSpPr>
      </xdr:nvCxnSpPr>
      <xdr:spPr>
        <a:xfrm rot="10800000" flipV="1">
          <a:off x="1892300" y="5664200"/>
          <a:ext cx="1663700" cy="473710"/>
        </a:xfrm>
        <a:prstGeom prst="bentConnector3">
          <a:avLst>
            <a:gd name="adj1" fmla="val -382"/>
          </a:avLst>
        </a:prstGeom>
        <a:ln w="2222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1181100</xdr:colOff>
      <xdr:row>5</xdr:row>
      <xdr:rowOff>88900</xdr:rowOff>
    </xdr:from>
    <xdr:ext cx="3081994" cy="261610"/>
    <xdr:sp macro="" textlink="">
      <xdr:nvSpPr>
        <xdr:cNvPr id="24" name="TextBox 23"/>
        <xdr:cNvSpPr txBox="1"/>
      </xdr:nvSpPr>
      <xdr:spPr>
        <a:xfrm>
          <a:off x="3848100" y="2857500"/>
          <a:ext cx="3081994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 entry dan seterusnya menyediakan ringkasan</a:t>
          </a:r>
        </a:p>
      </xdr:txBody>
    </xdr:sp>
    <xdr:clientData/>
  </xdr:oneCellAnchor>
  <xdr:twoCellAnchor>
    <xdr:from>
      <xdr:col>1</xdr:col>
      <xdr:colOff>558800</xdr:colOff>
      <xdr:row>9</xdr:row>
      <xdr:rowOff>317500</xdr:rowOff>
    </xdr:from>
    <xdr:to>
      <xdr:col>1</xdr:col>
      <xdr:colOff>1130300</xdr:colOff>
      <xdr:row>9</xdr:row>
      <xdr:rowOff>533400</xdr:rowOff>
    </xdr:to>
    <xdr:sp macro="" textlink="">
      <xdr:nvSpPr>
        <xdr:cNvPr id="25" name="Rectangle 24"/>
        <xdr:cNvSpPr/>
      </xdr:nvSpPr>
      <xdr:spPr>
        <a:xfrm>
          <a:off x="3225800" y="53975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1130300</xdr:colOff>
      <xdr:row>8</xdr:row>
      <xdr:rowOff>584200</xdr:rowOff>
    </xdr:from>
    <xdr:to>
      <xdr:col>3</xdr:col>
      <xdr:colOff>641350</xdr:colOff>
      <xdr:row>9</xdr:row>
      <xdr:rowOff>425450</xdr:rowOff>
    </xdr:to>
    <xdr:cxnSp macro="">
      <xdr:nvCxnSpPr>
        <xdr:cNvPr id="26" name="Elbow Connector 25"/>
        <xdr:cNvCxnSpPr>
          <a:endCxn id="25" idx="3"/>
        </xdr:cNvCxnSpPr>
      </xdr:nvCxnSpPr>
      <xdr:spPr>
        <a:xfrm rot="10800000" flipV="1">
          <a:off x="3797300" y="5016500"/>
          <a:ext cx="2559050" cy="488950"/>
        </a:xfrm>
        <a:prstGeom prst="bentConnector3">
          <a:avLst>
            <a:gd name="adj1" fmla="val -1117"/>
          </a:avLst>
        </a:prstGeom>
        <a:ln w="2222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1003300</xdr:colOff>
      <xdr:row>8</xdr:row>
      <xdr:rowOff>482600</xdr:rowOff>
    </xdr:from>
    <xdr:to>
      <xdr:col>5</xdr:col>
      <xdr:colOff>355600</xdr:colOff>
      <xdr:row>8</xdr:row>
      <xdr:rowOff>482600</xdr:rowOff>
    </xdr:to>
    <xdr:cxnSp macro="">
      <xdr:nvCxnSpPr>
        <xdr:cNvPr id="27" name="Straight Arrow Connector 26"/>
        <xdr:cNvCxnSpPr/>
      </xdr:nvCxnSpPr>
      <xdr:spPr>
        <a:xfrm>
          <a:off x="6718300" y="4914900"/>
          <a:ext cx="2298700" cy="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368300</xdr:colOff>
      <xdr:row>8</xdr:row>
      <xdr:rowOff>190500</xdr:rowOff>
    </xdr:from>
    <xdr:to>
      <xdr:col>2</xdr:col>
      <xdr:colOff>939800</xdr:colOff>
      <xdr:row>8</xdr:row>
      <xdr:rowOff>406400</xdr:rowOff>
    </xdr:to>
    <xdr:sp macro="" textlink="">
      <xdr:nvSpPr>
        <xdr:cNvPr id="28" name="Rectangle 27"/>
        <xdr:cNvSpPr/>
      </xdr:nvSpPr>
      <xdr:spPr>
        <a:xfrm>
          <a:off x="4648200" y="46228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952500</xdr:colOff>
      <xdr:row>8</xdr:row>
      <xdr:rowOff>317500</xdr:rowOff>
    </xdr:from>
    <xdr:to>
      <xdr:col>3</xdr:col>
      <xdr:colOff>381000</xdr:colOff>
      <xdr:row>8</xdr:row>
      <xdr:rowOff>323850</xdr:rowOff>
    </xdr:to>
    <xdr:cxnSp macro="">
      <xdr:nvCxnSpPr>
        <xdr:cNvPr id="29" name="Straight Arrow Connector 28"/>
        <xdr:cNvCxnSpPr/>
      </xdr:nvCxnSpPr>
      <xdr:spPr>
        <a:xfrm flipV="1">
          <a:off x="5232400" y="4749800"/>
          <a:ext cx="863600" cy="6350"/>
        </a:xfrm>
        <a:prstGeom prst="straightConnector1">
          <a:avLst/>
        </a:prstGeom>
        <a:ln w="2222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1917700</xdr:colOff>
      <xdr:row>1</xdr:row>
      <xdr:rowOff>321310</xdr:rowOff>
    </xdr:from>
    <xdr:to>
      <xdr:col>1</xdr:col>
      <xdr:colOff>819150</xdr:colOff>
      <xdr:row>2</xdr:row>
      <xdr:rowOff>127000</xdr:rowOff>
    </xdr:to>
    <xdr:cxnSp macro="">
      <xdr:nvCxnSpPr>
        <xdr:cNvPr id="30" name="Elbow Connector 29"/>
        <xdr:cNvCxnSpPr/>
      </xdr:nvCxnSpPr>
      <xdr:spPr>
        <a:xfrm>
          <a:off x="1917700" y="753110"/>
          <a:ext cx="1568450" cy="453390"/>
        </a:xfrm>
        <a:prstGeom prst="bentConnector2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934720</xdr:colOff>
      <xdr:row>1</xdr:row>
      <xdr:rowOff>134620</xdr:rowOff>
    </xdr:from>
    <xdr:to>
      <xdr:col>0</xdr:col>
      <xdr:colOff>1917700</xdr:colOff>
      <xdr:row>1</xdr:row>
      <xdr:rowOff>508000</xdr:rowOff>
    </xdr:to>
    <xdr:sp macro="" textlink="">
      <xdr:nvSpPr>
        <xdr:cNvPr id="2" name="Rounded Rectangle 1"/>
        <xdr:cNvSpPr/>
      </xdr:nvSpPr>
      <xdr:spPr>
        <a:xfrm>
          <a:off x="934720" y="566420"/>
          <a:ext cx="982980" cy="373380"/>
        </a:xfrm>
        <a:prstGeom prst="roundRect">
          <a:avLst/>
        </a:prstGeom>
        <a:gradFill flip="none" rotWithShape="1">
          <a:gsLst>
            <a:gs pos="0">
              <a:srgbClr val="3366FF"/>
            </a:gs>
            <a:gs pos="100000">
              <a:srgbClr val="FFFFFF"/>
            </a:gs>
          </a:gsLst>
          <a:lin ang="4920000" scaled="0"/>
          <a:tileRect/>
        </a:gra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r>
            <a:rPr lang="en-US" sz="1400" b="1">
              <a:solidFill>
                <a:schemeClr val="tx1"/>
              </a:solidFill>
            </a:rPr>
            <a:t>MULA</a:t>
          </a:r>
        </a:p>
      </xdr:txBody>
    </xdr:sp>
    <xdr:clientData/>
  </xdr:twoCellAnchor>
  <xdr:twoCellAnchor>
    <xdr:from>
      <xdr:col>0</xdr:col>
      <xdr:colOff>909320</xdr:colOff>
      <xdr:row>10</xdr:row>
      <xdr:rowOff>121920</xdr:rowOff>
    </xdr:from>
    <xdr:to>
      <xdr:col>0</xdr:col>
      <xdr:colOff>1892300</xdr:colOff>
      <xdr:row>10</xdr:row>
      <xdr:rowOff>495300</xdr:rowOff>
    </xdr:to>
    <xdr:sp macro="" textlink="">
      <xdr:nvSpPr>
        <xdr:cNvPr id="4" name="Rounded Rectangle 3"/>
        <xdr:cNvSpPr/>
      </xdr:nvSpPr>
      <xdr:spPr>
        <a:xfrm>
          <a:off x="909320" y="5951220"/>
          <a:ext cx="982980" cy="373380"/>
        </a:xfrm>
        <a:prstGeom prst="roundRect">
          <a:avLst/>
        </a:prstGeom>
        <a:gradFill flip="none" rotWithShape="1">
          <a:gsLst>
            <a:gs pos="0">
              <a:srgbClr val="3366FF"/>
            </a:gs>
            <a:gs pos="100000">
              <a:srgbClr val="FFFFFF"/>
            </a:gs>
          </a:gsLst>
          <a:lin ang="4920000" scaled="0"/>
          <a:tileRect/>
        </a:gra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r>
            <a:rPr lang="en-US" sz="1400" b="1">
              <a:solidFill>
                <a:schemeClr val="tx1"/>
              </a:solidFill>
            </a:rPr>
            <a:t>SELESAI</a:t>
          </a:r>
        </a:p>
      </xdr:txBody>
    </xdr:sp>
    <xdr:clientData/>
  </xdr:twoCellAnchor>
  <xdr:twoCellAnchor>
    <xdr:from>
      <xdr:col>1</xdr:col>
      <xdr:colOff>533400</xdr:colOff>
      <xdr:row>2</xdr:row>
      <xdr:rowOff>127000</xdr:rowOff>
    </xdr:from>
    <xdr:to>
      <xdr:col>1</xdr:col>
      <xdr:colOff>1104900</xdr:colOff>
      <xdr:row>2</xdr:row>
      <xdr:rowOff>342900</xdr:rowOff>
    </xdr:to>
    <xdr:sp macro="" textlink="">
      <xdr:nvSpPr>
        <xdr:cNvPr id="5" name="Rectangle 4"/>
        <xdr:cNvSpPr/>
      </xdr:nvSpPr>
      <xdr:spPr>
        <a:xfrm>
          <a:off x="3200400" y="12065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520700</xdr:colOff>
      <xdr:row>3</xdr:row>
      <xdr:rowOff>304800</xdr:rowOff>
    </xdr:from>
    <xdr:to>
      <xdr:col>1</xdr:col>
      <xdr:colOff>1092200</xdr:colOff>
      <xdr:row>3</xdr:row>
      <xdr:rowOff>520700</xdr:rowOff>
    </xdr:to>
    <xdr:sp macro="" textlink="">
      <xdr:nvSpPr>
        <xdr:cNvPr id="6" name="Rectangle 5"/>
        <xdr:cNvSpPr/>
      </xdr:nvSpPr>
      <xdr:spPr>
        <a:xfrm>
          <a:off x="3187700" y="17653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533400</xdr:colOff>
      <xdr:row>4</xdr:row>
      <xdr:rowOff>152400</xdr:rowOff>
    </xdr:from>
    <xdr:to>
      <xdr:col>1</xdr:col>
      <xdr:colOff>1104900</xdr:colOff>
      <xdr:row>4</xdr:row>
      <xdr:rowOff>368300</xdr:rowOff>
    </xdr:to>
    <xdr:sp macro="" textlink="">
      <xdr:nvSpPr>
        <xdr:cNvPr id="7" name="Rectangle 6"/>
        <xdr:cNvSpPr/>
      </xdr:nvSpPr>
      <xdr:spPr>
        <a:xfrm>
          <a:off x="3200400" y="23241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546100</xdr:colOff>
      <xdr:row>5</xdr:row>
      <xdr:rowOff>114300</xdr:rowOff>
    </xdr:from>
    <xdr:to>
      <xdr:col>1</xdr:col>
      <xdr:colOff>1117600</xdr:colOff>
      <xdr:row>5</xdr:row>
      <xdr:rowOff>330200</xdr:rowOff>
    </xdr:to>
    <xdr:sp macro="" textlink="">
      <xdr:nvSpPr>
        <xdr:cNvPr id="8" name="Rectangle 7"/>
        <xdr:cNvSpPr/>
      </xdr:nvSpPr>
      <xdr:spPr>
        <a:xfrm>
          <a:off x="3213100" y="25019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558800</xdr:colOff>
      <xdr:row>6</xdr:row>
      <xdr:rowOff>254000</xdr:rowOff>
    </xdr:from>
    <xdr:to>
      <xdr:col>1</xdr:col>
      <xdr:colOff>1130300</xdr:colOff>
      <xdr:row>6</xdr:row>
      <xdr:rowOff>469900</xdr:rowOff>
    </xdr:to>
    <xdr:sp macro="" textlink="">
      <xdr:nvSpPr>
        <xdr:cNvPr id="10" name="Rectangle 9"/>
        <xdr:cNvSpPr/>
      </xdr:nvSpPr>
      <xdr:spPr>
        <a:xfrm>
          <a:off x="3225800" y="34925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393700</xdr:colOff>
      <xdr:row>6</xdr:row>
      <xdr:rowOff>241300</xdr:rowOff>
    </xdr:from>
    <xdr:to>
      <xdr:col>2</xdr:col>
      <xdr:colOff>965200</xdr:colOff>
      <xdr:row>6</xdr:row>
      <xdr:rowOff>457200</xdr:rowOff>
    </xdr:to>
    <xdr:sp macro="" textlink="">
      <xdr:nvSpPr>
        <xdr:cNvPr id="11" name="Rectangle 10"/>
        <xdr:cNvSpPr/>
      </xdr:nvSpPr>
      <xdr:spPr>
        <a:xfrm>
          <a:off x="4851400" y="34798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4</xdr:col>
      <xdr:colOff>495300</xdr:colOff>
      <xdr:row>8</xdr:row>
      <xdr:rowOff>165100</xdr:rowOff>
    </xdr:from>
    <xdr:to>
      <xdr:col>4</xdr:col>
      <xdr:colOff>1066800</xdr:colOff>
      <xdr:row>8</xdr:row>
      <xdr:rowOff>381000</xdr:rowOff>
    </xdr:to>
    <xdr:sp macro="" textlink="">
      <xdr:nvSpPr>
        <xdr:cNvPr id="12" name="Rectangle 11"/>
        <xdr:cNvSpPr/>
      </xdr:nvSpPr>
      <xdr:spPr>
        <a:xfrm>
          <a:off x="6172200" y="45974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381000</xdr:colOff>
      <xdr:row>8</xdr:row>
      <xdr:rowOff>342900</xdr:rowOff>
    </xdr:from>
    <xdr:to>
      <xdr:col>5</xdr:col>
      <xdr:colOff>952500</xdr:colOff>
      <xdr:row>8</xdr:row>
      <xdr:rowOff>558800</xdr:rowOff>
    </xdr:to>
    <xdr:sp macro="" textlink="">
      <xdr:nvSpPr>
        <xdr:cNvPr id="13" name="Rectangle 12"/>
        <xdr:cNvSpPr/>
      </xdr:nvSpPr>
      <xdr:spPr>
        <a:xfrm>
          <a:off x="7670800" y="47752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406400</xdr:colOff>
      <xdr:row>7</xdr:row>
      <xdr:rowOff>152400</xdr:rowOff>
    </xdr:from>
    <xdr:to>
      <xdr:col>2</xdr:col>
      <xdr:colOff>977900</xdr:colOff>
      <xdr:row>7</xdr:row>
      <xdr:rowOff>368300</xdr:rowOff>
    </xdr:to>
    <xdr:sp macro="" textlink="">
      <xdr:nvSpPr>
        <xdr:cNvPr id="14" name="Rectangle 13"/>
        <xdr:cNvSpPr/>
      </xdr:nvSpPr>
      <xdr:spPr>
        <a:xfrm>
          <a:off x="4864100" y="35687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393700</xdr:colOff>
      <xdr:row>8</xdr:row>
      <xdr:rowOff>127000</xdr:rowOff>
    </xdr:from>
    <xdr:to>
      <xdr:col>3</xdr:col>
      <xdr:colOff>965200</xdr:colOff>
      <xdr:row>8</xdr:row>
      <xdr:rowOff>571500</xdr:rowOff>
    </xdr:to>
    <xdr:sp macro="" textlink="">
      <xdr:nvSpPr>
        <xdr:cNvPr id="15" name="Rectangle 14"/>
        <xdr:cNvSpPr/>
      </xdr:nvSpPr>
      <xdr:spPr>
        <a:xfrm>
          <a:off x="6108700" y="4559300"/>
          <a:ext cx="571500" cy="4445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1917700</xdr:colOff>
      <xdr:row>1</xdr:row>
      <xdr:rowOff>321310</xdr:rowOff>
    </xdr:from>
    <xdr:to>
      <xdr:col>1</xdr:col>
      <xdr:colOff>819150</xdr:colOff>
      <xdr:row>2</xdr:row>
      <xdr:rowOff>127000</xdr:rowOff>
    </xdr:to>
    <xdr:cxnSp macro="">
      <xdr:nvCxnSpPr>
        <xdr:cNvPr id="17" name="Elbow Connector 16"/>
        <xdr:cNvCxnSpPr>
          <a:stCxn id="2" idx="3"/>
          <a:endCxn id="5" idx="0"/>
        </xdr:cNvCxnSpPr>
      </xdr:nvCxnSpPr>
      <xdr:spPr>
        <a:xfrm>
          <a:off x="1917700" y="753110"/>
          <a:ext cx="1568450" cy="453390"/>
        </a:xfrm>
        <a:prstGeom prst="bentConnector2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819150</xdr:colOff>
      <xdr:row>2</xdr:row>
      <xdr:rowOff>342900</xdr:rowOff>
    </xdr:from>
    <xdr:to>
      <xdr:col>1</xdr:col>
      <xdr:colOff>825500</xdr:colOff>
      <xdr:row>3</xdr:row>
      <xdr:rowOff>292100</xdr:rowOff>
    </xdr:to>
    <xdr:cxnSp macro="">
      <xdr:nvCxnSpPr>
        <xdr:cNvPr id="23" name="Straight Arrow Connector 22"/>
        <xdr:cNvCxnSpPr>
          <a:stCxn id="5" idx="2"/>
        </xdr:cNvCxnSpPr>
      </xdr:nvCxnSpPr>
      <xdr:spPr>
        <a:xfrm>
          <a:off x="3486150" y="14224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819150</xdr:colOff>
      <xdr:row>3</xdr:row>
      <xdr:rowOff>520700</xdr:rowOff>
    </xdr:from>
    <xdr:to>
      <xdr:col>1</xdr:col>
      <xdr:colOff>825500</xdr:colOff>
      <xdr:row>4</xdr:row>
      <xdr:rowOff>139700</xdr:rowOff>
    </xdr:to>
    <xdr:cxnSp macro="">
      <xdr:nvCxnSpPr>
        <xdr:cNvPr id="24" name="Straight Arrow Connector 23"/>
        <xdr:cNvCxnSpPr/>
      </xdr:nvCxnSpPr>
      <xdr:spPr>
        <a:xfrm>
          <a:off x="3486150" y="19812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831850</xdr:colOff>
      <xdr:row>4</xdr:row>
      <xdr:rowOff>381000</xdr:rowOff>
    </xdr:from>
    <xdr:to>
      <xdr:col>1</xdr:col>
      <xdr:colOff>838200</xdr:colOff>
      <xdr:row>5</xdr:row>
      <xdr:rowOff>114300</xdr:rowOff>
    </xdr:to>
    <xdr:cxnSp macro="">
      <xdr:nvCxnSpPr>
        <xdr:cNvPr id="25" name="Straight Arrow Connector 24"/>
        <xdr:cNvCxnSpPr/>
      </xdr:nvCxnSpPr>
      <xdr:spPr>
        <a:xfrm>
          <a:off x="3498850" y="25527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831850</xdr:colOff>
      <xdr:row>5</xdr:row>
      <xdr:rowOff>342900</xdr:rowOff>
    </xdr:from>
    <xdr:to>
      <xdr:col>1</xdr:col>
      <xdr:colOff>838200</xdr:colOff>
      <xdr:row>6</xdr:row>
      <xdr:rowOff>203200</xdr:rowOff>
    </xdr:to>
    <xdr:cxnSp macro="">
      <xdr:nvCxnSpPr>
        <xdr:cNvPr id="26" name="Straight Arrow Connector 25"/>
        <xdr:cNvCxnSpPr/>
      </xdr:nvCxnSpPr>
      <xdr:spPr>
        <a:xfrm>
          <a:off x="3498850" y="31115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1130300</xdr:colOff>
      <xdr:row>6</xdr:row>
      <xdr:rowOff>355600</xdr:rowOff>
    </xdr:from>
    <xdr:to>
      <xdr:col>2</xdr:col>
      <xdr:colOff>381000</xdr:colOff>
      <xdr:row>6</xdr:row>
      <xdr:rowOff>361950</xdr:rowOff>
    </xdr:to>
    <xdr:cxnSp macro="">
      <xdr:nvCxnSpPr>
        <xdr:cNvPr id="30" name="Straight Arrow Connector 29"/>
        <xdr:cNvCxnSpPr>
          <a:stCxn id="10" idx="3"/>
        </xdr:cNvCxnSpPr>
      </xdr:nvCxnSpPr>
      <xdr:spPr>
        <a:xfrm flipV="1">
          <a:off x="3797300" y="3594100"/>
          <a:ext cx="1041400" cy="6350"/>
        </a:xfrm>
        <a:prstGeom prst="straightConnector1">
          <a:avLst/>
        </a:prstGeom>
        <a:ln w="2222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654050</xdr:colOff>
      <xdr:row>6</xdr:row>
      <xdr:rowOff>469900</xdr:rowOff>
    </xdr:from>
    <xdr:to>
      <xdr:col>2</xdr:col>
      <xdr:colOff>660400</xdr:colOff>
      <xdr:row>7</xdr:row>
      <xdr:rowOff>127000</xdr:rowOff>
    </xdr:to>
    <xdr:cxnSp macro="">
      <xdr:nvCxnSpPr>
        <xdr:cNvPr id="32" name="Straight Arrow Connector 31"/>
        <xdr:cNvCxnSpPr/>
      </xdr:nvCxnSpPr>
      <xdr:spPr>
        <a:xfrm>
          <a:off x="5111750" y="37084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654050</xdr:colOff>
      <xdr:row>7</xdr:row>
      <xdr:rowOff>368300</xdr:rowOff>
    </xdr:from>
    <xdr:to>
      <xdr:col>2</xdr:col>
      <xdr:colOff>660400</xdr:colOff>
      <xdr:row>8</xdr:row>
      <xdr:rowOff>177800</xdr:rowOff>
    </xdr:to>
    <xdr:cxnSp macro="">
      <xdr:nvCxnSpPr>
        <xdr:cNvPr id="33" name="Straight Arrow Connector 32"/>
        <xdr:cNvCxnSpPr/>
      </xdr:nvCxnSpPr>
      <xdr:spPr>
        <a:xfrm>
          <a:off x="5111750" y="4279900"/>
          <a:ext cx="6350" cy="33020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977900</xdr:colOff>
      <xdr:row>8</xdr:row>
      <xdr:rowOff>266700</xdr:rowOff>
    </xdr:from>
    <xdr:to>
      <xdr:col>4</xdr:col>
      <xdr:colOff>495300</xdr:colOff>
      <xdr:row>8</xdr:row>
      <xdr:rowOff>273050</xdr:rowOff>
    </xdr:to>
    <xdr:cxnSp macro="">
      <xdr:nvCxnSpPr>
        <xdr:cNvPr id="34" name="Straight Arrow Connector 33"/>
        <xdr:cNvCxnSpPr>
          <a:endCxn id="12" idx="1"/>
        </xdr:cNvCxnSpPr>
      </xdr:nvCxnSpPr>
      <xdr:spPr>
        <a:xfrm>
          <a:off x="6692900" y="4699000"/>
          <a:ext cx="850900" cy="6350"/>
        </a:xfrm>
        <a:prstGeom prst="straightConnector1">
          <a:avLst/>
        </a:prstGeom>
        <a:ln w="22225">
          <a:tailEnd type="triangle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1892300</xdr:colOff>
      <xdr:row>9</xdr:row>
      <xdr:rowOff>584200</xdr:rowOff>
    </xdr:from>
    <xdr:to>
      <xdr:col>1</xdr:col>
      <xdr:colOff>889000</xdr:colOff>
      <xdr:row>10</xdr:row>
      <xdr:rowOff>308610</xdr:rowOff>
    </xdr:to>
    <xdr:cxnSp macro="">
      <xdr:nvCxnSpPr>
        <xdr:cNvPr id="37" name="Elbow Connector 36"/>
        <xdr:cNvCxnSpPr>
          <a:endCxn id="4" idx="3"/>
        </xdr:cNvCxnSpPr>
      </xdr:nvCxnSpPr>
      <xdr:spPr>
        <a:xfrm rot="10800000" flipV="1">
          <a:off x="1892300" y="5664200"/>
          <a:ext cx="1663700" cy="473710"/>
        </a:xfrm>
        <a:prstGeom prst="bentConnector3">
          <a:avLst>
            <a:gd name="adj1" fmla="val -382"/>
          </a:avLst>
        </a:prstGeom>
        <a:ln w="2222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1181100</xdr:colOff>
      <xdr:row>5</xdr:row>
      <xdr:rowOff>88900</xdr:rowOff>
    </xdr:from>
    <xdr:ext cx="3081994" cy="261610"/>
    <xdr:sp macro="" textlink="">
      <xdr:nvSpPr>
        <xdr:cNvPr id="40" name="TextBox 39"/>
        <xdr:cNvSpPr txBox="1"/>
      </xdr:nvSpPr>
      <xdr:spPr>
        <a:xfrm>
          <a:off x="3848100" y="2857500"/>
          <a:ext cx="3081994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 entry dan seterusnya menyediakan ringkasan</a:t>
          </a:r>
        </a:p>
      </xdr:txBody>
    </xdr:sp>
    <xdr:clientData/>
  </xdr:oneCellAnchor>
  <xdr:twoCellAnchor>
    <xdr:from>
      <xdr:col>1</xdr:col>
      <xdr:colOff>558800</xdr:colOff>
      <xdr:row>9</xdr:row>
      <xdr:rowOff>317500</xdr:rowOff>
    </xdr:from>
    <xdr:to>
      <xdr:col>1</xdr:col>
      <xdr:colOff>1130300</xdr:colOff>
      <xdr:row>9</xdr:row>
      <xdr:rowOff>533400</xdr:rowOff>
    </xdr:to>
    <xdr:sp macro="" textlink="">
      <xdr:nvSpPr>
        <xdr:cNvPr id="42" name="Rectangle 41"/>
        <xdr:cNvSpPr/>
      </xdr:nvSpPr>
      <xdr:spPr>
        <a:xfrm>
          <a:off x="3225800" y="53975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1130300</xdr:colOff>
      <xdr:row>8</xdr:row>
      <xdr:rowOff>584200</xdr:rowOff>
    </xdr:from>
    <xdr:to>
      <xdr:col>3</xdr:col>
      <xdr:colOff>641350</xdr:colOff>
      <xdr:row>9</xdr:row>
      <xdr:rowOff>425450</xdr:rowOff>
    </xdr:to>
    <xdr:cxnSp macro="">
      <xdr:nvCxnSpPr>
        <xdr:cNvPr id="46" name="Elbow Connector 45"/>
        <xdr:cNvCxnSpPr>
          <a:endCxn id="42" idx="3"/>
        </xdr:cNvCxnSpPr>
      </xdr:nvCxnSpPr>
      <xdr:spPr>
        <a:xfrm rot="10800000" flipV="1">
          <a:off x="3797300" y="5016500"/>
          <a:ext cx="2559050" cy="488950"/>
        </a:xfrm>
        <a:prstGeom prst="bentConnector3">
          <a:avLst>
            <a:gd name="adj1" fmla="val -1117"/>
          </a:avLst>
        </a:prstGeom>
        <a:ln w="2222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1003300</xdr:colOff>
      <xdr:row>8</xdr:row>
      <xdr:rowOff>482600</xdr:rowOff>
    </xdr:from>
    <xdr:to>
      <xdr:col>5</xdr:col>
      <xdr:colOff>355600</xdr:colOff>
      <xdr:row>8</xdr:row>
      <xdr:rowOff>482600</xdr:rowOff>
    </xdr:to>
    <xdr:cxnSp macro="">
      <xdr:nvCxnSpPr>
        <xdr:cNvPr id="53" name="Straight Arrow Connector 52"/>
        <xdr:cNvCxnSpPr/>
      </xdr:nvCxnSpPr>
      <xdr:spPr>
        <a:xfrm>
          <a:off x="6718300" y="4914900"/>
          <a:ext cx="2298700" cy="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368300</xdr:colOff>
      <xdr:row>8</xdr:row>
      <xdr:rowOff>190500</xdr:rowOff>
    </xdr:from>
    <xdr:to>
      <xdr:col>2</xdr:col>
      <xdr:colOff>939800</xdr:colOff>
      <xdr:row>8</xdr:row>
      <xdr:rowOff>406400</xdr:rowOff>
    </xdr:to>
    <xdr:sp macro="" textlink="">
      <xdr:nvSpPr>
        <xdr:cNvPr id="61" name="Rectangle 60"/>
        <xdr:cNvSpPr/>
      </xdr:nvSpPr>
      <xdr:spPr>
        <a:xfrm>
          <a:off x="4648200" y="4622800"/>
          <a:ext cx="571500" cy="2159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952500</xdr:colOff>
      <xdr:row>8</xdr:row>
      <xdr:rowOff>317500</xdr:rowOff>
    </xdr:from>
    <xdr:to>
      <xdr:col>3</xdr:col>
      <xdr:colOff>381000</xdr:colOff>
      <xdr:row>8</xdr:row>
      <xdr:rowOff>323850</xdr:rowOff>
    </xdr:to>
    <xdr:cxnSp macro="">
      <xdr:nvCxnSpPr>
        <xdr:cNvPr id="62" name="Straight Arrow Connector 61"/>
        <xdr:cNvCxnSpPr/>
      </xdr:nvCxnSpPr>
      <xdr:spPr>
        <a:xfrm flipV="1">
          <a:off x="5232400" y="4749800"/>
          <a:ext cx="863600" cy="6350"/>
        </a:xfrm>
        <a:prstGeom prst="straightConnector1">
          <a:avLst/>
        </a:prstGeom>
        <a:ln w="22225"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U19"/>
  <sheetViews>
    <sheetView zoomScale="200" zoomScaleNormal="200" zoomScalePageLayoutView="200" workbookViewId="0">
      <selection activeCell="A3" sqref="A3:A4"/>
    </sheetView>
  </sheetViews>
  <sheetFormatPr defaultColWidth="10.875" defaultRowHeight="12" customHeight="1" x14ac:dyDescent="0.2"/>
  <cols>
    <col min="1" max="1" width="3.875" style="16" customWidth="1"/>
    <col min="2" max="2" width="2" style="16" customWidth="1"/>
    <col min="3" max="3" width="24" style="1" customWidth="1"/>
    <col min="4" max="4" width="34.875" style="1" customWidth="1"/>
    <col min="5" max="5" width="33.375" style="1" customWidth="1"/>
    <col min="6" max="6" width="34.875" style="1" customWidth="1"/>
    <col min="7" max="16384" width="10.875" style="1"/>
  </cols>
  <sheetData>
    <row r="1" spans="1:21" s="7" customFormat="1" ht="12" customHeight="1" x14ac:dyDescent="0.2">
      <c r="A1" s="17"/>
      <c r="B1" s="168" t="s">
        <v>109</v>
      </c>
      <c r="C1" s="168"/>
      <c r="D1" s="168"/>
      <c r="E1" s="168"/>
      <c r="F1" s="168"/>
      <c r="G1" s="4"/>
      <c r="H1" s="5"/>
      <c r="I1" s="5"/>
      <c r="J1" s="6"/>
      <c r="K1" s="6"/>
      <c r="L1" s="6"/>
      <c r="Q1" s="9"/>
      <c r="R1" s="9"/>
      <c r="S1" s="9"/>
      <c r="T1" s="9"/>
      <c r="U1" s="9"/>
    </row>
    <row r="2" spans="1:21" ht="12" customHeight="1" x14ac:dyDescent="0.2">
      <c r="B2" s="8"/>
    </row>
    <row r="3" spans="1:21" s="19" customFormat="1" ht="12" customHeight="1" x14ac:dyDescent="0.25">
      <c r="A3" s="169" t="s">
        <v>221</v>
      </c>
      <c r="B3" s="169" t="s">
        <v>0</v>
      </c>
      <c r="C3" s="169"/>
      <c r="D3" s="169" t="s">
        <v>20</v>
      </c>
      <c r="E3" s="169"/>
      <c r="F3" s="169"/>
    </row>
    <row r="4" spans="1:21" s="19" customFormat="1" ht="12" customHeight="1" x14ac:dyDescent="0.25">
      <c r="A4" s="170"/>
      <c r="B4" s="170"/>
      <c r="C4" s="170"/>
      <c r="D4" s="65" t="s">
        <v>53</v>
      </c>
      <c r="E4" s="65" t="s">
        <v>54</v>
      </c>
      <c r="F4" s="65" t="s">
        <v>55</v>
      </c>
    </row>
    <row r="5" spans="1:21" s="48" customFormat="1" ht="18" customHeight="1" x14ac:dyDescent="0.25">
      <c r="A5" s="62">
        <v>1</v>
      </c>
      <c r="B5" s="166" t="s">
        <v>20</v>
      </c>
      <c r="C5" s="167"/>
      <c r="D5" s="77" t="str">
        <f>'TPOR P1 '!$C$2</f>
        <v>Memproses pembayaran bagi tuntutan kontrak</v>
      </c>
      <c r="E5" s="75" t="str">
        <f>'TPOR P2'!$C$2</f>
        <v>Memproses Tuntutan Pembayaran Yuran Perundingan</v>
      </c>
      <c r="F5" s="75">
        <f>'TPOR P3'!$C$2</f>
        <v>0</v>
      </c>
    </row>
    <row r="6" spans="1:21" s="48" customFormat="1" ht="12" customHeight="1" x14ac:dyDescent="0.25">
      <c r="A6" s="51">
        <v>2</v>
      </c>
      <c r="B6" s="171" t="s">
        <v>21</v>
      </c>
      <c r="C6" s="172"/>
      <c r="D6" s="76">
        <f>'TPOR P1 '!$C$3</f>
        <v>7</v>
      </c>
      <c r="E6" s="100">
        <f>'TPOR P2'!$C$3</f>
        <v>1</v>
      </c>
      <c r="F6" s="67">
        <f>'TPOR P3'!$C$3</f>
        <v>14</v>
      </c>
    </row>
    <row r="7" spans="1:21" s="48" customFormat="1" ht="12" customHeight="1" x14ac:dyDescent="0.25">
      <c r="A7" s="52"/>
      <c r="B7" s="173" t="s">
        <v>207</v>
      </c>
      <c r="C7" s="174"/>
      <c r="D7" s="50">
        <f>'TPOR P1 '!$C$4</f>
        <v>25</v>
      </c>
      <c r="E7" s="50">
        <f>'TPOR P2'!$C$4</f>
        <v>25</v>
      </c>
      <c r="F7" s="47">
        <f>'TPOR P3'!C4</f>
        <v>24</v>
      </c>
    </row>
    <row r="8" spans="1:21" s="48" customFormat="1" ht="12" customHeight="1" x14ac:dyDescent="0.25">
      <c r="A8" s="47">
        <v>3</v>
      </c>
      <c r="B8" s="175" t="s">
        <v>206</v>
      </c>
      <c r="C8" s="175"/>
      <c r="D8" s="163" t="str">
        <f>'TPOR P1 '!$C$5</f>
        <v>April 2017</v>
      </c>
      <c r="E8" s="163">
        <f>'TPOR P2'!$C$5</f>
        <v>0</v>
      </c>
      <c r="F8" s="165">
        <f>'TPOR P3'!$C$5</f>
        <v>0</v>
      </c>
    </row>
    <row r="9" spans="1:21" s="48" customFormat="1" ht="12" customHeight="1" x14ac:dyDescent="0.25">
      <c r="A9" s="51">
        <v>4</v>
      </c>
      <c r="B9" s="171" t="s">
        <v>9</v>
      </c>
      <c r="C9" s="172"/>
      <c r="D9" s="66" t="str">
        <f t="shared" ref="D9:F9" si="0">IF(AND(D10&gt;=0,D10&lt;=45),"Tidak Memuaskan dan Memerlukan Pembaikan",IF(AND(D10&gt;=46,D10&lt;=60),"Memuaskan",IF(AND(D10&gt;=61,D10&lt;=75),"Baik",IF(AND(D10&gt;=76,D10&lt;=90),"Sangat Baik",IF(AND(D10&gt;=91),"Cemerlang")))))</f>
        <v>Sangat Baik</v>
      </c>
      <c r="E9" s="66" t="str">
        <f t="shared" si="0"/>
        <v>Cemerlang</v>
      </c>
      <c r="F9" s="66" t="str">
        <f t="shared" si="0"/>
        <v>Cemerlang</v>
      </c>
    </row>
    <row r="10" spans="1:21" s="48" customFormat="1" ht="12" customHeight="1" x14ac:dyDescent="0.25">
      <c r="A10" s="52"/>
      <c r="B10" s="55" t="s">
        <v>1</v>
      </c>
      <c r="C10" s="56" t="s">
        <v>24</v>
      </c>
      <c r="D10" s="60">
        <f>'TPOR P1 '!C13</f>
        <v>80</v>
      </c>
      <c r="E10" s="60">
        <f>'TPOR P2'!C13</f>
        <v>100</v>
      </c>
      <c r="F10" s="60">
        <f>'TPOR P3'!C13</f>
        <v>100</v>
      </c>
    </row>
    <row r="11" spans="1:21" s="48" customFormat="1" ht="12" customHeight="1" x14ac:dyDescent="0.25">
      <c r="A11" s="52"/>
      <c r="B11" s="53" t="s">
        <v>2</v>
      </c>
      <c r="C11" s="54" t="s">
        <v>25</v>
      </c>
      <c r="D11" s="60">
        <f>'TPOR P1 '!D13</f>
        <v>20</v>
      </c>
      <c r="E11" s="60">
        <f>'TPOR P2'!D13</f>
        <v>0</v>
      </c>
      <c r="F11" s="18">
        <f>'TPOR P3'!D13</f>
        <v>0</v>
      </c>
    </row>
    <row r="12" spans="1:21" s="48" customFormat="1" ht="12" hidden="1" customHeight="1" x14ac:dyDescent="0.25">
      <c r="A12" s="52"/>
      <c r="B12" s="57" t="s">
        <v>3</v>
      </c>
      <c r="C12" s="58" t="s">
        <v>26</v>
      </c>
      <c r="D12" s="60">
        <f>'TPOR P1 '!E14</f>
        <v>0</v>
      </c>
      <c r="E12" s="60">
        <f>'TPOR P1 '!E14</f>
        <v>0</v>
      </c>
      <c r="F12" s="18">
        <f>'TPOR P3'!E13</f>
        <v>0</v>
      </c>
    </row>
    <row r="13" spans="1:21" s="48" customFormat="1" ht="12" customHeight="1" x14ac:dyDescent="0.25">
      <c r="A13" s="52"/>
      <c r="B13" s="57" t="s">
        <v>3</v>
      </c>
      <c r="C13" s="58" t="s">
        <v>27</v>
      </c>
      <c r="D13" s="59">
        <f>'TPOR P2'!$F$12</f>
        <v>1</v>
      </c>
      <c r="E13" s="59">
        <f>'TPOR P2'!$F$12</f>
        <v>1</v>
      </c>
      <c r="F13" s="59">
        <f>'TPOR P3'!F12</f>
        <v>1</v>
      </c>
    </row>
    <row r="14" spans="1:21" s="48" customFormat="1" ht="12" customHeight="1" x14ac:dyDescent="0.25">
      <c r="A14" s="52"/>
      <c r="B14" s="53" t="s">
        <v>4</v>
      </c>
      <c r="C14" s="54" t="s">
        <v>28</v>
      </c>
      <c r="D14" s="59">
        <f>'TPOR P2'!$G$12</f>
        <v>1</v>
      </c>
      <c r="E14" s="59">
        <f>'TPOR P2'!$G$12</f>
        <v>1</v>
      </c>
      <c r="F14" s="59">
        <f>'TPOR P3'!G12</f>
        <v>1</v>
      </c>
    </row>
    <row r="15" spans="1:21" s="48" customFormat="1" ht="12" customHeight="1" x14ac:dyDescent="0.25">
      <c r="A15" s="52"/>
      <c r="B15" s="57" t="s">
        <v>5</v>
      </c>
      <c r="C15" s="58" t="s">
        <v>29</v>
      </c>
      <c r="D15" s="59">
        <f>'TPOR P2'!$H$12</f>
        <v>1</v>
      </c>
      <c r="E15" s="59">
        <f>'TPOR P2'!$H$12</f>
        <v>1</v>
      </c>
      <c r="F15" s="59">
        <f>'TPOR P3'!H12</f>
        <v>1</v>
      </c>
    </row>
    <row r="16" spans="1:21" s="48" customFormat="1" ht="12" customHeight="1" x14ac:dyDescent="0.25">
      <c r="A16" s="52"/>
      <c r="B16" s="53" t="s">
        <v>7</v>
      </c>
      <c r="C16" s="54" t="s">
        <v>30</v>
      </c>
      <c r="D16" s="59">
        <f>'TPOR P2'!$I$12</f>
        <v>1</v>
      </c>
      <c r="E16" s="59">
        <f>'TPOR P2'!$I$12</f>
        <v>1</v>
      </c>
      <c r="F16" s="59">
        <f>'TPOR P3'!I12</f>
        <v>1</v>
      </c>
    </row>
    <row r="17" spans="1:6" s="61" customFormat="1" ht="54" customHeight="1" x14ac:dyDescent="0.25">
      <c r="A17" s="49">
        <v>5</v>
      </c>
      <c r="B17" s="166" t="s">
        <v>22</v>
      </c>
      <c r="C17" s="167"/>
      <c r="D17" s="83"/>
      <c r="E17" s="81"/>
      <c r="F17" s="82"/>
    </row>
    <row r="18" spans="1:6" s="61" customFormat="1" ht="51" customHeight="1" x14ac:dyDescent="0.25">
      <c r="A18" s="49">
        <v>6</v>
      </c>
      <c r="B18" s="166" t="s">
        <v>50</v>
      </c>
      <c r="C18" s="167"/>
      <c r="D18" s="78"/>
      <c r="E18" s="78"/>
      <c r="F18" s="78"/>
    </row>
    <row r="19" spans="1:6" s="61" customFormat="1" ht="56.1" customHeight="1" x14ac:dyDescent="0.25">
      <c r="A19" s="49">
        <v>7</v>
      </c>
      <c r="B19" s="166" t="s">
        <v>23</v>
      </c>
      <c r="C19" s="167"/>
      <c r="D19" s="78"/>
      <c r="E19" s="78"/>
      <c r="F19" s="78"/>
    </row>
  </sheetData>
  <sheetProtection selectLockedCells="1"/>
  <mergeCells count="12">
    <mergeCell ref="B19:C19"/>
    <mergeCell ref="B1:F1"/>
    <mergeCell ref="D3:F3"/>
    <mergeCell ref="A3:A4"/>
    <mergeCell ref="B3:C4"/>
    <mergeCell ref="B5:C5"/>
    <mergeCell ref="B6:C6"/>
    <mergeCell ref="B18:C18"/>
    <mergeCell ref="B7:C7"/>
    <mergeCell ref="B8:C8"/>
    <mergeCell ref="B9:C9"/>
    <mergeCell ref="B17:C17"/>
  </mergeCells>
  <phoneticPr fontId="1" type="noConversion"/>
  <printOptions horizontalCentered="1"/>
  <pageMargins left="0.2" right="0.2" top="0.79000000000000015" bottom="0.39000000000000007" header="0.2" footer="0.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1" sqref="B11"/>
    </sheetView>
  </sheetViews>
  <sheetFormatPr defaultColWidth="11" defaultRowHeight="15.75" x14ac:dyDescent="0.25"/>
  <cols>
    <col min="1" max="1" width="6.5" customWidth="1"/>
  </cols>
  <sheetData>
    <row r="1" spans="1:2" x14ac:dyDescent="0.25">
      <c r="B1" t="s">
        <v>189</v>
      </c>
    </row>
    <row r="2" spans="1:2" x14ac:dyDescent="0.25">
      <c r="A2">
        <v>1</v>
      </c>
      <c r="B2" t="s">
        <v>190</v>
      </c>
    </row>
    <row r="5" spans="1:2" x14ac:dyDescent="0.25">
      <c r="B5" t="s">
        <v>178</v>
      </c>
    </row>
    <row r="6" spans="1:2" x14ac:dyDescent="0.25">
      <c r="A6">
        <v>1</v>
      </c>
      <c r="B6" t="s">
        <v>129</v>
      </c>
    </row>
    <row r="7" spans="1:2" x14ac:dyDescent="0.25">
      <c r="A7">
        <v>2</v>
      </c>
      <c r="B7" t="s">
        <v>130</v>
      </c>
    </row>
    <row r="8" spans="1:2" x14ac:dyDescent="0.25">
      <c r="A8">
        <v>3</v>
      </c>
      <c r="B8" t="s">
        <v>131</v>
      </c>
    </row>
    <row r="9" spans="1:2" x14ac:dyDescent="0.25">
      <c r="A9">
        <v>4</v>
      </c>
      <c r="B9" t="s">
        <v>132</v>
      </c>
    </row>
    <row r="10" spans="1:2" x14ac:dyDescent="0.25">
      <c r="A10">
        <v>5</v>
      </c>
      <c r="B10" t="s">
        <v>203</v>
      </c>
    </row>
    <row r="12" spans="1:2" x14ac:dyDescent="0.25">
      <c r="B12" t="s">
        <v>179</v>
      </c>
    </row>
    <row r="13" spans="1:2" x14ac:dyDescent="0.25">
      <c r="A13">
        <v>1</v>
      </c>
      <c r="B13" t="s">
        <v>180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I41"/>
  <sheetViews>
    <sheetView zoomScale="200" zoomScaleNormal="200" zoomScalePageLayoutView="200" workbookViewId="0">
      <selection activeCell="A15" sqref="A15"/>
    </sheetView>
  </sheetViews>
  <sheetFormatPr defaultColWidth="10.875" defaultRowHeight="12" customHeight="1" x14ac:dyDescent="0.2"/>
  <cols>
    <col min="1" max="1" width="2.875" style="1" customWidth="1"/>
    <col min="2" max="2" width="23" style="8" customWidth="1"/>
    <col min="3" max="3" width="9" style="8" customWidth="1"/>
    <col min="4" max="6" width="9" style="1" customWidth="1"/>
    <col min="7" max="7" width="5.875" style="8" customWidth="1"/>
    <col min="8" max="8" width="7" style="8" customWidth="1"/>
    <col min="9" max="9" width="58.125" style="1" customWidth="1"/>
    <col min="10" max="16384" width="10.875" style="1"/>
  </cols>
  <sheetData>
    <row r="1" spans="1:9" s="6" customFormat="1" ht="11.1" customHeight="1" x14ac:dyDescent="0.2">
      <c r="A1" s="34"/>
      <c r="B1" s="35"/>
      <c r="C1" s="35"/>
      <c r="D1" s="35"/>
      <c r="E1" s="5"/>
      <c r="F1" s="5"/>
      <c r="G1" s="5"/>
      <c r="H1" s="5"/>
    </row>
    <row r="2" spans="1:9" s="12" customFormat="1" ht="12" customHeight="1" x14ac:dyDescent="0.2">
      <c r="A2" s="28">
        <v>1</v>
      </c>
      <c r="B2" s="32" t="s">
        <v>20</v>
      </c>
      <c r="C2" s="176" t="s">
        <v>57</v>
      </c>
      <c r="D2" s="176"/>
      <c r="E2" s="176"/>
      <c r="F2" s="176"/>
      <c r="G2" s="176"/>
      <c r="H2" s="176"/>
      <c r="I2" s="176"/>
    </row>
    <row r="3" spans="1:9" s="12" customFormat="1" ht="12" customHeight="1" x14ac:dyDescent="0.2">
      <c r="A3" s="28">
        <v>2</v>
      </c>
      <c r="B3" s="32" t="s">
        <v>21</v>
      </c>
      <c r="C3" s="176">
        <v>7</v>
      </c>
      <c r="D3" s="176"/>
      <c r="E3" s="176"/>
      <c r="F3" s="176"/>
      <c r="G3" s="176"/>
      <c r="H3" s="176"/>
      <c r="I3" s="176"/>
    </row>
    <row r="4" spans="1:9" s="12" customFormat="1" ht="12" customHeight="1" x14ac:dyDescent="0.2">
      <c r="A4" s="25">
        <v>3</v>
      </c>
      <c r="B4" s="32" t="s">
        <v>207</v>
      </c>
      <c r="C4" s="176">
        <v>25</v>
      </c>
      <c r="D4" s="176"/>
      <c r="E4" s="176"/>
      <c r="F4" s="176"/>
      <c r="G4" s="176"/>
      <c r="H4" s="176"/>
      <c r="I4" s="176"/>
    </row>
    <row r="5" spans="1:9" s="12" customFormat="1" ht="12" customHeight="1" x14ac:dyDescent="0.2">
      <c r="A5" s="25">
        <v>4</v>
      </c>
      <c r="B5" s="164" t="s">
        <v>206</v>
      </c>
      <c r="C5" s="179" t="s">
        <v>208</v>
      </c>
      <c r="D5" s="180"/>
      <c r="E5" s="180"/>
      <c r="F5" s="180"/>
      <c r="G5" s="180"/>
      <c r="H5" s="180"/>
      <c r="I5" s="181"/>
    </row>
    <row r="6" spans="1:9" s="12" customFormat="1" ht="12" customHeight="1" x14ac:dyDescent="0.2">
      <c r="A6" s="33">
        <v>5</v>
      </c>
      <c r="B6" s="177" t="s">
        <v>45</v>
      </c>
      <c r="C6" s="178"/>
      <c r="D6" s="178"/>
      <c r="E6" s="178"/>
      <c r="F6" s="178"/>
      <c r="G6" s="178"/>
      <c r="H6" s="178"/>
      <c r="I6" s="178"/>
    </row>
    <row r="7" spans="1:9" s="12" customFormat="1" ht="12" customHeight="1" x14ac:dyDescent="0.2">
      <c r="A7" s="26"/>
      <c r="B7" s="31" t="s">
        <v>41</v>
      </c>
      <c r="C7" s="176" t="s">
        <v>56</v>
      </c>
      <c r="D7" s="176"/>
      <c r="E7" s="176"/>
      <c r="F7" s="176"/>
      <c r="G7" s="176"/>
      <c r="H7" s="176"/>
      <c r="I7" s="176"/>
    </row>
    <row r="8" spans="1:9" s="12" customFormat="1" ht="12" customHeight="1" x14ac:dyDescent="0.2">
      <c r="A8" s="26"/>
      <c r="B8" s="31" t="s">
        <v>42</v>
      </c>
      <c r="C8" s="176"/>
      <c r="D8" s="176"/>
      <c r="E8" s="176"/>
      <c r="F8" s="176"/>
      <c r="G8" s="176"/>
      <c r="H8" s="176"/>
      <c r="I8" s="176"/>
    </row>
    <row r="9" spans="1:9" s="12" customFormat="1" ht="12" customHeight="1" x14ac:dyDescent="0.2">
      <c r="A9" s="63"/>
      <c r="B9" s="31" t="s">
        <v>43</v>
      </c>
      <c r="C9" s="176"/>
      <c r="D9" s="176"/>
      <c r="E9" s="176"/>
      <c r="F9" s="176"/>
      <c r="G9" s="176"/>
      <c r="H9" s="176"/>
      <c r="I9" s="176"/>
    </row>
    <row r="10" spans="1:9" s="12" customFormat="1" ht="12" customHeight="1" x14ac:dyDescent="0.2">
      <c r="A10" s="26"/>
      <c r="B10" s="31" t="s">
        <v>44</v>
      </c>
      <c r="C10" s="176" t="s">
        <v>61</v>
      </c>
      <c r="D10" s="176"/>
      <c r="E10" s="176"/>
      <c r="F10" s="176"/>
      <c r="G10" s="176"/>
      <c r="H10" s="176"/>
      <c r="I10" s="176"/>
    </row>
    <row r="11" spans="1:9" s="12" customFormat="1" ht="11.25" x14ac:dyDescent="0.2">
      <c r="A11" s="25">
        <v>6</v>
      </c>
      <c r="B11" s="31" t="s">
        <v>9</v>
      </c>
      <c r="C11" s="30" t="s">
        <v>46</v>
      </c>
      <c r="D11" s="30" t="s">
        <v>32</v>
      </c>
      <c r="E11" s="30" t="s">
        <v>33</v>
      </c>
      <c r="F11" s="30" t="s">
        <v>34</v>
      </c>
      <c r="G11" s="30" t="s">
        <v>35</v>
      </c>
      <c r="H11" s="30" t="s">
        <v>48</v>
      </c>
      <c r="I11" s="32" t="s">
        <v>49</v>
      </c>
    </row>
    <row r="12" spans="1:9" s="12" customFormat="1" ht="12" customHeight="1" x14ac:dyDescent="0.2">
      <c r="A12" s="26"/>
      <c r="B12" s="31" t="s">
        <v>6</v>
      </c>
      <c r="C12" s="11">
        <f>COUNTIF($H$16:$H$40,"ya")</f>
        <v>20</v>
      </c>
      <c r="D12" s="11">
        <f>COUNTIF($H$16:$H$40,"tidak")</f>
        <v>5</v>
      </c>
      <c r="E12" s="11">
        <f>COUNTIF($H$16:$H$40,"rosak")</f>
        <v>0</v>
      </c>
      <c r="F12" s="39">
        <f>AVERAGE($G$16:$G$40)</f>
        <v>5.24</v>
      </c>
      <c r="G12" s="39">
        <f>MODE($G$16:$G$40)</f>
        <v>4</v>
      </c>
      <c r="H12" s="39">
        <f>MAX($G$16:$G$40)</f>
        <v>12</v>
      </c>
      <c r="I12" s="40">
        <f>MIN($G$16:$G$40)</f>
        <v>2</v>
      </c>
    </row>
    <row r="13" spans="1:9" s="12" customFormat="1" ht="12" customHeight="1" x14ac:dyDescent="0.2">
      <c r="A13" s="27"/>
      <c r="B13" s="31" t="s">
        <v>47</v>
      </c>
      <c r="C13" s="11">
        <f>C12/C4*100</f>
        <v>80</v>
      </c>
      <c r="D13" s="11">
        <f>D12/C4*100</f>
        <v>20</v>
      </c>
      <c r="E13" s="11">
        <f>E12/C4*100</f>
        <v>0</v>
      </c>
      <c r="F13" s="30"/>
      <c r="G13" s="30"/>
      <c r="H13" s="30"/>
      <c r="I13" s="30"/>
    </row>
    <row r="14" spans="1:9" s="12" customFormat="1" ht="12" customHeight="1" x14ac:dyDescent="0.2">
      <c r="A14" s="15"/>
      <c r="B14" s="14"/>
      <c r="C14" s="13"/>
      <c r="G14" s="13"/>
      <c r="H14" s="13"/>
    </row>
    <row r="15" spans="1:9" s="29" customFormat="1" ht="24.95" customHeight="1" x14ac:dyDescent="0.25">
      <c r="A15" s="42" t="s">
        <v>221</v>
      </c>
      <c r="B15" s="42" t="s">
        <v>36</v>
      </c>
      <c r="C15" s="43" t="s">
        <v>41</v>
      </c>
      <c r="D15" s="44" t="s">
        <v>42</v>
      </c>
      <c r="E15" s="44" t="s">
        <v>43</v>
      </c>
      <c r="F15" s="44" t="s">
        <v>44</v>
      </c>
      <c r="G15" s="43" t="s">
        <v>37</v>
      </c>
      <c r="H15" s="43" t="s">
        <v>38</v>
      </c>
      <c r="I15" s="42" t="s">
        <v>39</v>
      </c>
    </row>
    <row r="16" spans="1:9" s="36" customFormat="1" ht="12" customHeight="1" x14ac:dyDescent="0.2">
      <c r="A16" s="30">
        <v>1</v>
      </c>
      <c r="B16" s="67" t="s">
        <v>58</v>
      </c>
      <c r="C16" s="68">
        <v>41556</v>
      </c>
      <c r="D16" s="68"/>
      <c r="E16" s="68"/>
      <c r="F16" s="68">
        <v>41559</v>
      </c>
      <c r="G16" s="30">
        <f xml:space="preserve"> NETWORKDAYS.INTL(C16,F16,Holiday!$E$3,Holiday!$A$3:$A$78)</f>
        <v>3</v>
      </c>
      <c r="H16" s="30" t="str">
        <f>IF(G16&gt;$C$3,"Tidak","Ya")</f>
        <v>Ya</v>
      </c>
      <c r="I16" s="90" t="s">
        <v>59</v>
      </c>
    </row>
    <row r="17" spans="1:9" s="36" customFormat="1" ht="12" customHeight="1" x14ac:dyDescent="0.2">
      <c r="A17" s="30">
        <v>2</v>
      </c>
      <c r="B17" s="67" t="s">
        <v>60</v>
      </c>
      <c r="C17" s="68">
        <v>41738</v>
      </c>
      <c r="D17" s="68"/>
      <c r="E17" s="68"/>
      <c r="F17" s="68">
        <v>41744</v>
      </c>
      <c r="G17" s="30">
        <f xml:space="preserve"> NETWORKDAYS.INTL(C17,F17,Holiday!$E$3,Holiday!$A$3:$A$78)</f>
        <v>5</v>
      </c>
      <c r="H17" s="30" t="str">
        <f t="shared" ref="H17:H40" si="0">IF(G17&gt;$C$3,"Tidak","Ya")</f>
        <v>Ya</v>
      </c>
      <c r="I17" s="91" t="s">
        <v>62</v>
      </c>
    </row>
    <row r="18" spans="1:9" ht="12" customHeight="1" x14ac:dyDescent="0.2">
      <c r="A18" s="30">
        <v>3</v>
      </c>
      <c r="B18" s="67" t="s">
        <v>63</v>
      </c>
      <c r="C18" s="68">
        <v>42143</v>
      </c>
      <c r="D18" s="68"/>
      <c r="E18" s="68"/>
      <c r="F18" s="68">
        <v>42147</v>
      </c>
      <c r="G18" s="30">
        <f xml:space="preserve"> NETWORKDAYS.INTL(C18,F18,Holiday!$E$3,Holiday!$A$3:$A$78)</f>
        <v>4</v>
      </c>
      <c r="H18" s="30" t="str">
        <f t="shared" si="0"/>
        <v>Ya</v>
      </c>
      <c r="I18" s="90" t="s">
        <v>64</v>
      </c>
    </row>
    <row r="19" spans="1:9" ht="12" customHeight="1" x14ac:dyDescent="0.2">
      <c r="A19" s="30">
        <v>4</v>
      </c>
      <c r="B19" s="67" t="s">
        <v>65</v>
      </c>
      <c r="C19" s="68">
        <v>42172</v>
      </c>
      <c r="D19" s="68"/>
      <c r="E19" s="68"/>
      <c r="F19" s="68">
        <v>42177</v>
      </c>
      <c r="G19" s="30">
        <f xml:space="preserve"> NETWORKDAYS.INTL(C19,F19,Holiday!$E$3,Holiday!$A$3:$A$78)</f>
        <v>4</v>
      </c>
      <c r="H19" s="30" t="str">
        <f t="shared" si="0"/>
        <v>Ya</v>
      </c>
      <c r="I19" s="90" t="s">
        <v>66</v>
      </c>
    </row>
    <row r="20" spans="1:9" ht="12" customHeight="1" x14ac:dyDescent="0.2">
      <c r="A20" s="30">
        <v>5</v>
      </c>
      <c r="B20" s="67" t="s">
        <v>67</v>
      </c>
      <c r="C20" s="68">
        <v>42105</v>
      </c>
      <c r="D20" s="68"/>
      <c r="E20" s="68"/>
      <c r="F20" s="68">
        <v>42109</v>
      </c>
      <c r="G20" s="30">
        <f xml:space="preserve"> NETWORKDAYS.INTL(C20,F20,Holiday!$E$3,Holiday!$A$3:$A$78)</f>
        <v>4</v>
      </c>
      <c r="H20" s="30" t="str">
        <f t="shared" si="0"/>
        <v>Ya</v>
      </c>
      <c r="I20" s="90" t="s">
        <v>68</v>
      </c>
    </row>
    <row r="21" spans="1:9" ht="12" customHeight="1" x14ac:dyDescent="0.2">
      <c r="A21" s="30">
        <v>6</v>
      </c>
      <c r="B21" s="67" t="s">
        <v>69</v>
      </c>
      <c r="C21" s="68">
        <v>42532</v>
      </c>
      <c r="D21" s="68"/>
      <c r="E21" s="68"/>
      <c r="F21" s="68">
        <v>42534</v>
      </c>
      <c r="G21" s="30">
        <f xml:space="preserve"> NETWORKDAYS.INTL(C21,F21,Holiday!$E$3,Holiday!$A$3:$A$78)</f>
        <v>2</v>
      </c>
      <c r="H21" s="30" t="str">
        <f t="shared" si="0"/>
        <v>Ya</v>
      </c>
      <c r="I21" s="90" t="s">
        <v>71</v>
      </c>
    </row>
    <row r="22" spans="1:9" ht="12" customHeight="1" x14ac:dyDescent="0.2">
      <c r="A22" s="30">
        <v>7</v>
      </c>
      <c r="B22" s="67" t="s">
        <v>70</v>
      </c>
      <c r="C22" s="68">
        <v>42238</v>
      </c>
      <c r="D22" s="68"/>
      <c r="E22" s="68"/>
      <c r="F22" s="68">
        <v>42240</v>
      </c>
      <c r="G22" s="30">
        <f xml:space="preserve"> NETWORKDAYS.INTL(C22,F22,Holiday!$E$3,Holiday!$A$3:$A$78)</f>
        <v>2</v>
      </c>
      <c r="H22" s="30" t="str">
        <f t="shared" si="0"/>
        <v>Ya</v>
      </c>
      <c r="I22" s="92" t="s">
        <v>83</v>
      </c>
    </row>
    <row r="23" spans="1:9" ht="12" customHeight="1" x14ac:dyDescent="0.2">
      <c r="A23" s="30">
        <v>8</v>
      </c>
      <c r="B23" s="70" t="s">
        <v>72</v>
      </c>
      <c r="C23" s="71">
        <v>42108</v>
      </c>
      <c r="D23" s="71"/>
      <c r="E23" s="71"/>
      <c r="F23" s="68">
        <v>42110</v>
      </c>
      <c r="G23" s="30">
        <f xml:space="preserve"> NETWORKDAYS.INTL(C23,F23,Holiday!$E$3,Holiday!$A$3:$A$78)</f>
        <v>3</v>
      </c>
      <c r="H23" s="30" t="str">
        <f t="shared" si="0"/>
        <v>Ya</v>
      </c>
      <c r="I23" s="92" t="s">
        <v>73</v>
      </c>
    </row>
    <row r="24" spans="1:9" ht="12" customHeight="1" x14ac:dyDescent="0.2">
      <c r="A24" s="30">
        <v>9</v>
      </c>
      <c r="B24" s="70" t="s">
        <v>75</v>
      </c>
      <c r="C24" s="71">
        <v>42534</v>
      </c>
      <c r="D24" s="71"/>
      <c r="E24" s="71"/>
      <c r="F24" s="68">
        <v>42541</v>
      </c>
      <c r="G24" s="30">
        <f xml:space="preserve"> NETWORKDAYS.INTL(C24,F24,Holiday!$E$3,Holiday!$A$3:$A$78)</f>
        <v>6</v>
      </c>
      <c r="H24" s="30" t="str">
        <f t="shared" si="0"/>
        <v>Ya</v>
      </c>
      <c r="I24" s="92" t="s">
        <v>74</v>
      </c>
    </row>
    <row r="25" spans="1:9" ht="12" customHeight="1" x14ac:dyDescent="0.2">
      <c r="A25" s="30">
        <v>10</v>
      </c>
      <c r="B25" s="70" t="s">
        <v>76</v>
      </c>
      <c r="C25" s="71">
        <v>41941</v>
      </c>
      <c r="D25" s="71"/>
      <c r="E25" s="71"/>
      <c r="F25" s="68">
        <v>41944</v>
      </c>
      <c r="G25" s="30">
        <f xml:space="preserve"> NETWORKDAYS.INTL(C25,F25,Holiday!$E$3,Holiday!$A$3:$A$78)</f>
        <v>3</v>
      </c>
      <c r="H25" s="30" t="str">
        <f t="shared" si="0"/>
        <v>Ya</v>
      </c>
      <c r="I25" s="90" t="s">
        <v>77</v>
      </c>
    </row>
    <row r="26" spans="1:9" ht="12" customHeight="1" x14ac:dyDescent="0.2">
      <c r="A26" s="30">
        <v>11</v>
      </c>
      <c r="B26" s="70" t="s">
        <v>78</v>
      </c>
      <c r="C26" s="71">
        <v>41984</v>
      </c>
      <c r="D26" s="71"/>
      <c r="E26" s="71"/>
      <c r="F26" s="68">
        <v>42000</v>
      </c>
      <c r="G26" s="30">
        <f xml:space="preserve"> NETWORKDAYS.INTL(C26,F26,Holiday!$E$3,Holiday!$A$3:$A$78)</f>
        <v>12</v>
      </c>
      <c r="H26" s="30" t="str">
        <f t="shared" si="0"/>
        <v>Tidak</v>
      </c>
      <c r="I26" s="92" t="s">
        <v>79</v>
      </c>
    </row>
    <row r="27" spans="1:9" ht="12" customHeight="1" x14ac:dyDescent="0.2">
      <c r="A27" s="30">
        <v>12</v>
      </c>
      <c r="B27" s="70" t="s">
        <v>78</v>
      </c>
      <c r="C27" s="71">
        <v>41984</v>
      </c>
      <c r="D27" s="71"/>
      <c r="E27" s="71"/>
      <c r="F27" s="68">
        <v>42000</v>
      </c>
      <c r="G27" s="30">
        <f xml:space="preserve"> NETWORKDAYS.INTL(C27,F27,Holiday!$E$3,Holiday!$A$3:$A$78)</f>
        <v>12</v>
      </c>
      <c r="H27" s="30" t="str">
        <f t="shared" si="0"/>
        <v>Tidak</v>
      </c>
      <c r="I27" s="92" t="s">
        <v>81</v>
      </c>
    </row>
    <row r="28" spans="1:9" ht="12" customHeight="1" x14ac:dyDescent="0.2">
      <c r="A28" s="30">
        <v>13</v>
      </c>
      <c r="B28" s="70" t="s">
        <v>80</v>
      </c>
      <c r="C28" s="71">
        <v>41744</v>
      </c>
      <c r="D28" s="71"/>
      <c r="E28" s="71"/>
      <c r="F28" s="68">
        <v>41755</v>
      </c>
      <c r="G28" s="30">
        <f xml:space="preserve"> NETWORKDAYS.INTL(C28,F28,Holiday!$E$3,Holiday!$A$3:$A$78)</f>
        <v>9</v>
      </c>
      <c r="H28" s="30" t="str">
        <f t="shared" si="0"/>
        <v>Tidak</v>
      </c>
      <c r="I28" s="90" t="s">
        <v>82</v>
      </c>
    </row>
    <row r="29" spans="1:9" ht="18.95" customHeight="1" x14ac:dyDescent="0.2">
      <c r="A29" s="30">
        <v>14</v>
      </c>
      <c r="B29" s="87" t="s">
        <v>86</v>
      </c>
      <c r="C29" s="68">
        <v>41512</v>
      </c>
      <c r="D29" s="68"/>
      <c r="E29" s="68"/>
      <c r="F29" s="68">
        <v>41515</v>
      </c>
      <c r="G29" s="30">
        <f xml:space="preserve"> NETWORKDAYS.INTL(C29,F29,Holiday!$E$3,Holiday!$A$3:$A$78)</f>
        <v>4</v>
      </c>
      <c r="H29" s="30" t="str">
        <f t="shared" si="0"/>
        <v>Ya</v>
      </c>
      <c r="I29" s="90" t="s">
        <v>96</v>
      </c>
    </row>
    <row r="30" spans="1:9" ht="15.95" customHeight="1" x14ac:dyDescent="0.2">
      <c r="A30" s="30">
        <v>15</v>
      </c>
      <c r="B30" s="87" t="s">
        <v>87</v>
      </c>
      <c r="C30" s="68">
        <v>41598</v>
      </c>
      <c r="D30" s="68"/>
      <c r="E30" s="68"/>
      <c r="F30" s="88">
        <v>41613</v>
      </c>
      <c r="G30" s="30">
        <f xml:space="preserve"> NETWORKDAYS.INTL(C30,F30,Holiday!$E$3,Holiday!$A$3:$A$78)</f>
        <v>12</v>
      </c>
      <c r="H30" s="30" t="str">
        <f t="shared" si="0"/>
        <v>Tidak</v>
      </c>
      <c r="I30" s="91" t="s">
        <v>97</v>
      </c>
    </row>
    <row r="31" spans="1:9" ht="18" customHeight="1" x14ac:dyDescent="0.2">
      <c r="A31" s="30">
        <v>16</v>
      </c>
      <c r="B31" s="87" t="s">
        <v>88</v>
      </c>
      <c r="C31" s="88">
        <v>42135</v>
      </c>
      <c r="D31" s="68"/>
      <c r="E31" s="68"/>
      <c r="F31" s="68">
        <v>42138</v>
      </c>
      <c r="G31" s="30">
        <f xml:space="preserve"> NETWORKDAYS.INTL(C31,F31,Holiday!$E$3,Holiday!$A$3:$A$78)</f>
        <v>4</v>
      </c>
      <c r="H31" s="30" t="str">
        <f t="shared" si="0"/>
        <v>Ya</v>
      </c>
      <c r="I31" s="90" t="s">
        <v>98</v>
      </c>
    </row>
    <row r="32" spans="1:9" ht="18.95" customHeight="1" x14ac:dyDescent="0.2">
      <c r="A32" s="30">
        <v>17</v>
      </c>
      <c r="B32" s="87" t="s">
        <v>89</v>
      </c>
      <c r="C32" s="68">
        <v>41897</v>
      </c>
      <c r="D32" s="68"/>
      <c r="E32" s="68"/>
      <c r="F32" s="68">
        <v>41906</v>
      </c>
      <c r="G32" s="30">
        <f xml:space="preserve"> NETWORKDAYS.INTL(C32,F32,Holiday!$E$3,Holiday!$A$3:$A$78)</f>
        <v>8</v>
      </c>
      <c r="H32" s="30" t="str">
        <f t="shared" si="0"/>
        <v>Tidak</v>
      </c>
      <c r="I32" s="90" t="s">
        <v>99</v>
      </c>
    </row>
    <row r="33" spans="1:9" ht="18" customHeight="1" x14ac:dyDescent="0.2">
      <c r="A33" s="30">
        <v>18</v>
      </c>
      <c r="B33" s="87" t="s">
        <v>89</v>
      </c>
      <c r="C33" s="68">
        <v>41569</v>
      </c>
      <c r="D33" s="68"/>
      <c r="E33" s="68"/>
      <c r="F33" s="68">
        <v>41576</v>
      </c>
      <c r="G33" s="30">
        <f xml:space="preserve"> NETWORKDAYS.INTL(C33,F33,Holiday!$E$3,Holiday!$A$3:$A$78)</f>
        <v>6</v>
      </c>
      <c r="H33" s="30" t="str">
        <f t="shared" si="0"/>
        <v>Ya</v>
      </c>
      <c r="I33" s="90" t="s">
        <v>100</v>
      </c>
    </row>
    <row r="34" spans="1:9" ht="18" customHeight="1" x14ac:dyDescent="0.2">
      <c r="A34" s="30">
        <v>19</v>
      </c>
      <c r="B34" s="87" t="s">
        <v>90</v>
      </c>
      <c r="C34" s="88">
        <v>42532</v>
      </c>
      <c r="D34" s="68"/>
      <c r="E34" s="68"/>
      <c r="F34" s="68">
        <v>42534</v>
      </c>
      <c r="G34" s="30">
        <f xml:space="preserve"> NETWORKDAYS.INTL(C34,F34,Holiday!$E$3,Holiday!$A$3:$A$78)</f>
        <v>2</v>
      </c>
      <c r="H34" s="30" t="str">
        <f t="shared" si="0"/>
        <v>Ya</v>
      </c>
      <c r="I34" s="90" t="s">
        <v>101</v>
      </c>
    </row>
    <row r="35" spans="1:9" ht="18" customHeight="1" x14ac:dyDescent="0.2">
      <c r="A35" s="30">
        <v>20</v>
      </c>
      <c r="B35" s="87" t="s">
        <v>91</v>
      </c>
      <c r="C35" s="68">
        <v>41598</v>
      </c>
      <c r="D35" s="68"/>
      <c r="E35" s="68"/>
      <c r="F35" s="68">
        <v>41605</v>
      </c>
      <c r="G35" s="30">
        <f xml:space="preserve"> NETWORKDAYS.INTL(C35,F35,Holiday!$E$3,Holiday!$A$3:$A$78)</f>
        <v>6</v>
      </c>
      <c r="H35" s="30" t="str">
        <f t="shared" si="0"/>
        <v>Ya</v>
      </c>
      <c r="I35" s="92" t="s">
        <v>102</v>
      </c>
    </row>
    <row r="36" spans="1:9" ht="20.100000000000001" customHeight="1" x14ac:dyDescent="0.2">
      <c r="A36" s="30">
        <v>21</v>
      </c>
      <c r="B36" s="89" t="s">
        <v>92</v>
      </c>
      <c r="C36" s="71">
        <v>42124</v>
      </c>
      <c r="D36" s="71"/>
      <c r="E36" s="71"/>
      <c r="F36" s="88">
        <v>42128</v>
      </c>
      <c r="G36" s="30">
        <f xml:space="preserve"> NETWORKDAYS.INTL(C36,F36,Holiday!$E$3,Holiday!$A$3:$A$78)</f>
        <v>3</v>
      </c>
      <c r="H36" s="30" t="str">
        <f t="shared" ref="H36" si="1">IF(G36&gt;$C$3,"Tidak","Ya")</f>
        <v>Ya</v>
      </c>
      <c r="I36" s="90" t="s">
        <v>103</v>
      </c>
    </row>
    <row r="37" spans="1:9" ht="24" customHeight="1" x14ac:dyDescent="0.2">
      <c r="A37" s="30">
        <v>22</v>
      </c>
      <c r="B37" s="89" t="s">
        <v>93</v>
      </c>
      <c r="C37" s="71">
        <v>42535</v>
      </c>
      <c r="D37" s="71"/>
      <c r="E37" s="71"/>
      <c r="F37" s="68">
        <v>42536</v>
      </c>
      <c r="G37" s="30">
        <f xml:space="preserve"> NETWORKDAYS.INTL(C37,F37,Holiday!$E$3,Holiday!$A$3:$A$78)</f>
        <v>2</v>
      </c>
      <c r="H37" s="30" t="str">
        <f t="shared" si="0"/>
        <v>Ya</v>
      </c>
      <c r="I37" s="92" t="s">
        <v>108</v>
      </c>
    </row>
    <row r="38" spans="1:9" ht="24" customHeight="1" x14ac:dyDescent="0.2">
      <c r="A38" s="30">
        <v>23</v>
      </c>
      <c r="B38" s="89" t="s">
        <v>94</v>
      </c>
      <c r="C38" s="71">
        <v>42534</v>
      </c>
      <c r="D38" s="71"/>
      <c r="E38" s="71"/>
      <c r="F38" s="68">
        <v>42537</v>
      </c>
      <c r="G38" s="30">
        <f xml:space="preserve"> NETWORKDAYS.INTL(C38,F38,Holiday!$E$3,Holiday!$A$3:$A$78)</f>
        <v>4</v>
      </c>
      <c r="H38" s="30" t="str">
        <f t="shared" si="0"/>
        <v>Ya</v>
      </c>
      <c r="I38" s="92" t="s">
        <v>104</v>
      </c>
    </row>
    <row r="39" spans="1:9" ht="18.95" customHeight="1" x14ac:dyDescent="0.2">
      <c r="A39" s="30">
        <v>24</v>
      </c>
      <c r="B39" s="89" t="s">
        <v>95</v>
      </c>
      <c r="C39" s="71">
        <v>42107</v>
      </c>
      <c r="D39" s="71"/>
      <c r="E39" s="71"/>
      <c r="F39" s="68">
        <v>42115</v>
      </c>
      <c r="G39" s="30">
        <f xml:space="preserve"> NETWORKDAYS.INTL(C39,F39,Holiday!$E$3,Holiday!$A$3:$A$78)</f>
        <v>7</v>
      </c>
      <c r="H39" s="30" t="str">
        <f t="shared" si="0"/>
        <v>Ya</v>
      </c>
      <c r="I39" s="92" t="s">
        <v>105</v>
      </c>
    </row>
    <row r="40" spans="1:9" ht="20.100000000000001" customHeight="1" x14ac:dyDescent="0.2">
      <c r="A40" s="30">
        <v>25</v>
      </c>
      <c r="B40" s="89" t="s">
        <v>95</v>
      </c>
      <c r="C40" s="71">
        <v>42110</v>
      </c>
      <c r="D40" s="71"/>
      <c r="E40" s="71"/>
      <c r="F40" s="68">
        <v>42115</v>
      </c>
      <c r="G40" s="30">
        <f xml:space="preserve"> NETWORKDAYS.INTL(C40,F40,Holiday!$E$3,Holiday!$A$3:$A$78)</f>
        <v>4</v>
      </c>
      <c r="H40" s="30" t="str">
        <f t="shared" si="0"/>
        <v>Ya</v>
      </c>
      <c r="I40" s="90" t="s">
        <v>106</v>
      </c>
    </row>
    <row r="41" spans="1:9" ht="12" customHeight="1" x14ac:dyDescent="0.2">
      <c r="A41" s="13"/>
      <c r="B41" s="13"/>
      <c r="C41" s="37"/>
      <c r="D41" s="37"/>
      <c r="E41" s="37"/>
      <c r="F41" s="37"/>
      <c r="G41" s="38"/>
      <c r="H41" s="13"/>
      <c r="I41" s="12"/>
    </row>
  </sheetData>
  <sheetProtection selectLockedCells="1"/>
  <mergeCells count="9">
    <mergeCell ref="C8:I8"/>
    <mergeCell ref="C10:I10"/>
    <mergeCell ref="B6:I6"/>
    <mergeCell ref="C2:I2"/>
    <mergeCell ref="C3:I3"/>
    <mergeCell ref="C4:I4"/>
    <mergeCell ref="C7:I7"/>
    <mergeCell ref="C9:I9"/>
    <mergeCell ref="C5:I5"/>
  </mergeCells>
  <phoneticPr fontId="1" type="noConversion"/>
  <printOptions horizontalCentered="1"/>
  <pageMargins left="0.2" right="0.2" top="0.79000000000000015" bottom="0.39000000000000007" header="0.2" footer="0.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I41"/>
  <sheetViews>
    <sheetView tabSelected="1" zoomScale="150" zoomScaleNormal="150" zoomScalePageLayoutView="150" workbookViewId="0">
      <selection activeCell="A15" sqref="A15"/>
    </sheetView>
  </sheetViews>
  <sheetFormatPr defaultColWidth="10.875" defaultRowHeight="12" customHeight="1" x14ac:dyDescent="0.2"/>
  <cols>
    <col min="1" max="1" width="2.875" style="1" customWidth="1"/>
    <col min="2" max="2" width="27.625" style="8" customWidth="1"/>
    <col min="3" max="3" width="9" style="8" customWidth="1"/>
    <col min="4" max="5" width="9" style="1" customWidth="1"/>
    <col min="6" max="6" width="10.5" style="1" customWidth="1"/>
    <col min="7" max="7" width="5.875" style="1" customWidth="1"/>
    <col min="8" max="8" width="7" style="1" customWidth="1"/>
    <col min="9" max="9" width="54.125" style="1" customWidth="1"/>
    <col min="10" max="16384" width="10.875" style="1"/>
  </cols>
  <sheetData>
    <row r="1" spans="1:9" s="6" customFormat="1" ht="12" customHeight="1" x14ac:dyDescent="0.2">
      <c r="A1" s="34"/>
      <c r="B1" s="35"/>
      <c r="C1" s="35"/>
      <c r="D1" s="35"/>
      <c r="E1" s="5"/>
      <c r="F1" s="5"/>
      <c r="G1" s="5"/>
      <c r="H1" s="5"/>
    </row>
    <row r="2" spans="1:9" s="12" customFormat="1" ht="12" customHeight="1" x14ac:dyDescent="0.2">
      <c r="A2" s="28">
        <v>1</v>
      </c>
      <c r="B2" s="32" t="s">
        <v>20</v>
      </c>
      <c r="C2" s="176" t="s">
        <v>107</v>
      </c>
      <c r="D2" s="176"/>
      <c r="E2" s="176"/>
      <c r="F2" s="176"/>
      <c r="G2" s="176"/>
      <c r="H2" s="176"/>
      <c r="I2" s="176"/>
    </row>
    <row r="3" spans="1:9" s="12" customFormat="1" ht="12" customHeight="1" x14ac:dyDescent="0.2">
      <c r="A3" s="28">
        <v>2</v>
      </c>
      <c r="B3" s="32" t="s">
        <v>21</v>
      </c>
      <c r="C3" s="176">
        <v>1</v>
      </c>
      <c r="D3" s="176"/>
      <c r="E3" s="176"/>
      <c r="F3" s="176"/>
      <c r="G3" s="176"/>
      <c r="H3" s="176"/>
      <c r="I3" s="176"/>
    </row>
    <row r="4" spans="1:9" s="12" customFormat="1" ht="12" customHeight="1" x14ac:dyDescent="0.2">
      <c r="A4" s="25">
        <v>3</v>
      </c>
      <c r="B4" s="45" t="s">
        <v>207</v>
      </c>
      <c r="C4" s="176">
        <v>25</v>
      </c>
      <c r="D4" s="176"/>
      <c r="E4" s="176"/>
      <c r="F4" s="176"/>
      <c r="G4" s="176"/>
      <c r="H4" s="176"/>
      <c r="I4" s="176"/>
    </row>
    <row r="5" spans="1:9" s="12" customFormat="1" ht="12" customHeight="1" x14ac:dyDescent="0.2">
      <c r="A5" s="25">
        <v>4</v>
      </c>
      <c r="B5" s="164" t="s">
        <v>206</v>
      </c>
      <c r="C5" s="179"/>
      <c r="D5" s="180"/>
      <c r="E5" s="180"/>
      <c r="F5" s="180"/>
      <c r="G5" s="180"/>
      <c r="H5" s="180"/>
      <c r="I5" s="181"/>
    </row>
    <row r="6" spans="1:9" s="12" customFormat="1" ht="12" customHeight="1" x14ac:dyDescent="0.2">
      <c r="A6" s="25">
        <v>5</v>
      </c>
      <c r="B6" s="177" t="s">
        <v>45</v>
      </c>
      <c r="C6" s="178"/>
      <c r="D6" s="178"/>
      <c r="E6" s="178"/>
      <c r="F6" s="178"/>
      <c r="G6" s="178"/>
      <c r="H6" s="178"/>
      <c r="I6" s="178"/>
    </row>
    <row r="7" spans="1:9" s="12" customFormat="1" ht="12" customHeight="1" x14ac:dyDescent="0.2">
      <c r="A7" s="26"/>
      <c r="B7" s="31" t="s">
        <v>41</v>
      </c>
      <c r="C7" s="182"/>
      <c r="D7" s="183"/>
      <c r="E7" s="183"/>
      <c r="F7" s="183"/>
      <c r="G7" s="183"/>
      <c r="H7" s="183"/>
      <c r="I7" s="183"/>
    </row>
    <row r="8" spans="1:9" s="12" customFormat="1" ht="12" customHeight="1" x14ac:dyDescent="0.2">
      <c r="A8" s="26"/>
      <c r="B8" s="31" t="s">
        <v>42</v>
      </c>
      <c r="C8" s="182"/>
      <c r="D8" s="183"/>
      <c r="E8" s="183"/>
      <c r="F8" s="183"/>
      <c r="G8" s="183"/>
      <c r="H8" s="183"/>
      <c r="I8" s="183"/>
    </row>
    <row r="9" spans="1:9" s="12" customFormat="1" ht="12" customHeight="1" x14ac:dyDescent="0.2">
      <c r="A9" s="26"/>
      <c r="B9" s="31" t="s">
        <v>43</v>
      </c>
      <c r="C9" s="182"/>
      <c r="D9" s="183"/>
      <c r="E9" s="183"/>
      <c r="F9" s="183"/>
      <c r="G9" s="183"/>
      <c r="H9" s="183"/>
      <c r="I9" s="183"/>
    </row>
    <row r="10" spans="1:9" s="12" customFormat="1" ht="12" customHeight="1" x14ac:dyDescent="0.2">
      <c r="A10" s="27"/>
      <c r="B10" s="31" t="s">
        <v>44</v>
      </c>
      <c r="C10" s="182"/>
      <c r="D10" s="183"/>
      <c r="E10" s="183"/>
      <c r="F10" s="183"/>
      <c r="G10" s="183"/>
      <c r="H10" s="183"/>
      <c r="I10" s="183"/>
    </row>
    <row r="11" spans="1:9" s="12" customFormat="1" ht="12" customHeight="1" x14ac:dyDescent="0.2">
      <c r="A11" s="25">
        <v>6</v>
      </c>
      <c r="B11" s="31" t="s">
        <v>9</v>
      </c>
      <c r="C11" s="30" t="s">
        <v>46</v>
      </c>
      <c r="D11" s="30" t="s">
        <v>32</v>
      </c>
      <c r="E11" s="30" t="s">
        <v>33</v>
      </c>
      <c r="F11" s="30" t="s">
        <v>34</v>
      </c>
      <c r="G11" s="30" t="s">
        <v>35</v>
      </c>
      <c r="H11" s="30" t="s">
        <v>48</v>
      </c>
      <c r="I11" s="32" t="s">
        <v>49</v>
      </c>
    </row>
    <row r="12" spans="1:9" s="12" customFormat="1" ht="12" customHeight="1" x14ac:dyDescent="0.2">
      <c r="A12" s="26"/>
      <c r="B12" s="31" t="s">
        <v>6</v>
      </c>
      <c r="C12" s="39">
        <f>COUNTIF($H$16:$H$40,"ya")</f>
        <v>25</v>
      </c>
      <c r="D12" s="39">
        <f>COUNTIF($H$16:$H$40,"tidak")</f>
        <v>0</v>
      </c>
      <c r="E12" s="39">
        <f>COUNTIF($H$16:$H$40,"rosak")</f>
        <v>0</v>
      </c>
      <c r="F12" s="39">
        <f>AVERAGE($G$16:$G$40)</f>
        <v>1</v>
      </c>
      <c r="G12" s="39">
        <f>MODE($G$16:$G$40)</f>
        <v>1</v>
      </c>
      <c r="H12" s="39">
        <f>MAX($G$16:$G$40)</f>
        <v>1</v>
      </c>
      <c r="I12" s="40">
        <f>MIN($G$16:$G$40)</f>
        <v>1</v>
      </c>
    </row>
    <row r="13" spans="1:9" s="12" customFormat="1" ht="12" customHeight="1" x14ac:dyDescent="0.2">
      <c r="A13" s="27"/>
      <c r="B13" s="31" t="s">
        <v>47</v>
      </c>
      <c r="C13" s="11">
        <f>IF(C12,C12/C4*100,0)</f>
        <v>100</v>
      </c>
      <c r="D13" s="11">
        <f>IF(D12,D12/C4*100,0)</f>
        <v>0</v>
      </c>
      <c r="E13" s="11">
        <f>E12/C4*100</f>
        <v>0</v>
      </c>
      <c r="F13" s="30"/>
      <c r="G13" s="30"/>
      <c r="H13" s="30"/>
      <c r="I13" s="30"/>
    </row>
    <row r="14" spans="1:9" s="12" customFormat="1" ht="12" customHeight="1" x14ac:dyDescent="0.2">
      <c r="A14" s="15"/>
      <c r="B14" s="14"/>
      <c r="C14" s="13"/>
    </row>
    <row r="15" spans="1:9" s="29" customFormat="1" ht="24.95" customHeight="1" x14ac:dyDescent="0.25">
      <c r="A15" s="42" t="s">
        <v>222</v>
      </c>
      <c r="B15" s="86" t="s">
        <v>85</v>
      </c>
      <c r="C15" s="43" t="s">
        <v>41</v>
      </c>
      <c r="D15" s="44" t="s">
        <v>42</v>
      </c>
      <c r="E15" s="44" t="s">
        <v>43</v>
      </c>
      <c r="F15" s="44" t="s">
        <v>44</v>
      </c>
      <c r="G15" s="43" t="s">
        <v>37</v>
      </c>
      <c r="H15" s="43" t="s">
        <v>38</v>
      </c>
      <c r="I15" s="42" t="s">
        <v>39</v>
      </c>
    </row>
    <row r="16" spans="1:9" s="64" customFormat="1" ht="18" customHeight="1" x14ac:dyDescent="0.2">
      <c r="A16" s="47">
        <v>1</v>
      </c>
      <c r="B16" s="79"/>
      <c r="C16" s="71"/>
      <c r="D16" s="71"/>
      <c r="E16" s="71"/>
      <c r="F16" s="71"/>
      <c r="G16" s="47">
        <f xml:space="preserve"> NETWORKDAYS.INTL(C16,F16,Holiday!$E$3,Holiday!$A$3:$A$78)</f>
        <v>1</v>
      </c>
      <c r="H16" s="47" t="str">
        <f>IF(G16&gt;$C$3,"Tidak","Ya")</f>
        <v>Ya</v>
      </c>
      <c r="I16" s="80"/>
    </row>
    <row r="17" spans="1:9" s="64" customFormat="1" ht="12" customHeight="1" x14ac:dyDescent="0.2">
      <c r="A17" s="47">
        <v>2</v>
      </c>
      <c r="B17" s="79"/>
      <c r="C17" s="71"/>
      <c r="D17" s="71"/>
      <c r="E17" s="71"/>
      <c r="F17" s="71"/>
      <c r="G17" s="47">
        <f xml:space="preserve"> NETWORKDAYS.INTL(C17,F17,Holiday!$E$3,Holiday!$A$3:$A$78)</f>
        <v>1</v>
      </c>
      <c r="H17" s="47" t="str">
        <f t="shared" ref="H17:H39" si="0">IF(G17&gt;$C$3,"Tidak","Ya")</f>
        <v>Ya</v>
      </c>
      <c r="I17" s="73"/>
    </row>
    <row r="18" spans="1:9" s="10" customFormat="1" ht="12" customHeight="1" x14ac:dyDescent="0.2">
      <c r="A18" s="47">
        <v>3</v>
      </c>
      <c r="B18" s="70"/>
      <c r="C18" s="71"/>
      <c r="D18" s="71"/>
      <c r="E18" s="71"/>
      <c r="F18" s="71"/>
      <c r="G18" s="47">
        <f xml:space="preserve"> NETWORKDAYS.INTL(C18,F18,Holiday!$E$3,Holiday!$A$3:$A$78)</f>
        <v>1</v>
      </c>
      <c r="H18" s="47" t="str">
        <f t="shared" si="0"/>
        <v>Ya</v>
      </c>
      <c r="I18" s="74"/>
    </row>
    <row r="19" spans="1:9" s="10" customFormat="1" ht="12" customHeight="1" x14ac:dyDescent="0.2">
      <c r="A19" s="47">
        <v>4</v>
      </c>
      <c r="B19" s="70"/>
      <c r="C19" s="68"/>
      <c r="D19" s="71"/>
      <c r="E19" s="68"/>
      <c r="F19" s="68"/>
      <c r="G19" s="47">
        <f xml:space="preserve"> NETWORKDAYS.INTL(C19,F19,Holiday!$E$3,Holiday!$A$3:$A$78)</f>
        <v>1</v>
      </c>
      <c r="H19" s="47" t="str">
        <f t="shared" si="0"/>
        <v>Ya</v>
      </c>
      <c r="I19" s="73"/>
    </row>
    <row r="20" spans="1:9" s="10" customFormat="1" ht="12" customHeight="1" x14ac:dyDescent="0.2">
      <c r="A20" s="47">
        <v>5</v>
      </c>
      <c r="B20" s="70"/>
      <c r="C20" s="68"/>
      <c r="D20" s="71"/>
      <c r="E20" s="68"/>
      <c r="F20" s="68"/>
      <c r="G20" s="47">
        <f xml:space="preserve"> NETWORKDAYS.INTL(C20,F20,Holiday!$E$3,Holiday!$A$3:$A$78)</f>
        <v>1</v>
      </c>
      <c r="H20" s="47" t="str">
        <f t="shared" si="0"/>
        <v>Ya</v>
      </c>
      <c r="I20" s="73"/>
    </row>
    <row r="21" spans="1:9" s="10" customFormat="1" ht="12" customHeight="1" x14ac:dyDescent="0.2">
      <c r="A21" s="47">
        <v>6</v>
      </c>
      <c r="B21" s="70"/>
      <c r="C21" s="68"/>
      <c r="D21" s="71"/>
      <c r="E21" s="68"/>
      <c r="F21" s="68"/>
      <c r="G21" s="47">
        <f xml:space="preserve"> NETWORKDAYS.INTL(C21,F21,Holiday!$E$3,Holiday!$A$3:$A$78)</f>
        <v>1</v>
      </c>
      <c r="H21" s="47" t="str">
        <f t="shared" si="0"/>
        <v>Ya</v>
      </c>
      <c r="I21" s="73"/>
    </row>
    <row r="22" spans="1:9" s="10" customFormat="1" ht="12" customHeight="1" x14ac:dyDescent="0.2">
      <c r="A22" s="47">
        <v>7</v>
      </c>
      <c r="B22" s="70"/>
      <c r="C22" s="68"/>
      <c r="D22" s="71"/>
      <c r="E22" s="68"/>
      <c r="F22" s="68"/>
      <c r="G22" s="47">
        <f xml:space="preserve"> NETWORKDAYS.INTL(C22,F22,Holiday!$E$3,Holiday!$A$3:$A$78)</f>
        <v>1</v>
      </c>
      <c r="H22" s="47" t="str">
        <f t="shared" si="0"/>
        <v>Ya</v>
      </c>
      <c r="I22" s="73"/>
    </row>
    <row r="23" spans="1:9" s="10" customFormat="1" ht="12" customHeight="1" x14ac:dyDescent="0.2">
      <c r="A23" s="47">
        <v>8</v>
      </c>
      <c r="B23" s="70"/>
      <c r="C23" s="68"/>
      <c r="D23" s="71"/>
      <c r="E23" s="68"/>
      <c r="F23" s="68"/>
      <c r="G23" s="47">
        <f xml:space="preserve"> NETWORKDAYS.INTL(C23,F23,Holiday!$E$3,Holiday!$A$3:$A$78)</f>
        <v>1</v>
      </c>
      <c r="H23" s="47" t="str">
        <f t="shared" si="0"/>
        <v>Ya</v>
      </c>
      <c r="I23" s="73"/>
    </row>
    <row r="24" spans="1:9" s="10" customFormat="1" ht="30.95" customHeight="1" x14ac:dyDescent="0.2">
      <c r="A24" s="47">
        <v>9</v>
      </c>
      <c r="B24" s="70"/>
      <c r="C24" s="68"/>
      <c r="D24" s="71"/>
      <c r="E24" s="71"/>
      <c r="F24" s="68"/>
      <c r="G24" s="47">
        <f xml:space="preserve"> NETWORKDAYS.INTL(C24,F24,Holiday!$E$3,Holiday!$A$3:$A$78)</f>
        <v>1</v>
      </c>
      <c r="H24" s="47" t="str">
        <f t="shared" si="0"/>
        <v>Ya</v>
      </c>
      <c r="I24" s="74"/>
    </row>
    <row r="25" spans="1:9" s="10" customFormat="1" ht="18" customHeight="1" x14ac:dyDescent="0.2">
      <c r="A25" s="47">
        <v>10</v>
      </c>
      <c r="B25" s="70"/>
      <c r="C25" s="68"/>
      <c r="D25" s="71"/>
      <c r="E25" s="71"/>
      <c r="F25" s="68"/>
      <c r="G25" s="47">
        <f xml:space="preserve"> NETWORKDAYS.INTL(C25,F25,Holiday!$E$3,Holiday!$A$3:$A$78)</f>
        <v>1</v>
      </c>
      <c r="H25" s="47" t="str">
        <f t="shared" si="0"/>
        <v>Ya</v>
      </c>
      <c r="I25" s="80"/>
    </row>
    <row r="26" spans="1:9" s="10" customFormat="1" ht="15.95" customHeight="1" x14ac:dyDescent="0.2">
      <c r="A26" s="47">
        <v>11</v>
      </c>
      <c r="B26" s="70"/>
      <c r="C26" s="68"/>
      <c r="D26" s="71"/>
      <c r="E26" s="68"/>
      <c r="F26" s="68"/>
      <c r="G26" s="47">
        <f xml:space="preserve"> NETWORKDAYS.INTL(C26,F26,Holiday!$E$3,Holiday!$A$3:$A$78)</f>
        <v>1</v>
      </c>
      <c r="H26" s="47" t="str">
        <f t="shared" si="0"/>
        <v>Ya</v>
      </c>
      <c r="I26" s="80"/>
    </row>
    <row r="27" spans="1:9" s="10" customFormat="1" ht="12" customHeight="1" x14ac:dyDescent="0.2">
      <c r="A27" s="47">
        <v>12</v>
      </c>
      <c r="B27" s="70"/>
      <c r="C27" s="68"/>
      <c r="D27" s="71"/>
      <c r="E27" s="68"/>
      <c r="F27" s="68"/>
      <c r="G27" s="47">
        <f xml:space="preserve"> NETWORKDAYS.INTL(C27,F27,Holiday!$E$3,Holiday!$A$3:$A$78)</f>
        <v>1</v>
      </c>
      <c r="H27" s="47" t="str">
        <f t="shared" si="0"/>
        <v>Ya</v>
      </c>
      <c r="I27" s="73"/>
    </row>
    <row r="28" spans="1:9" s="10" customFormat="1" ht="12" customHeight="1" x14ac:dyDescent="0.2">
      <c r="A28" s="47">
        <v>13</v>
      </c>
      <c r="B28" s="70"/>
      <c r="C28" s="68"/>
      <c r="D28" s="71"/>
      <c r="E28" s="68"/>
      <c r="F28" s="68"/>
      <c r="G28" s="47">
        <f xml:space="preserve"> NETWORKDAYS.INTL(C28,F28,Holiday!$E$3,Holiday!$A$3:$A$78)</f>
        <v>1</v>
      </c>
      <c r="H28" s="47" t="str">
        <f t="shared" si="0"/>
        <v>Ya</v>
      </c>
      <c r="I28" s="73"/>
    </row>
    <row r="29" spans="1:9" s="10" customFormat="1" ht="12" customHeight="1" x14ac:dyDescent="0.2">
      <c r="A29" s="47">
        <v>14</v>
      </c>
      <c r="B29" s="70"/>
      <c r="C29" s="68"/>
      <c r="D29" s="71"/>
      <c r="E29" s="68"/>
      <c r="F29" s="68"/>
      <c r="G29" s="47">
        <f xml:space="preserve"> NETWORKDAYS.INTL(C29,F29,Holiday!$E$3,Holiday!$A$3:$A$78)</f>
        <v>1</v>
      </c>
      <c r="H29" s="47" t="str">
        <f t="shared" si="0"/>
        <v>Ya</v>
      </c>
      <c r="I29" s="73"/>
    </row>
    <row r="30" spans="1:9" s="10" customFormat="1" ht="12" customHeight="1" x14ac:dyDescent="0.2">
      <c r="A30" s="47">
        <v>15</v>
      </c>
      <c r="B30" s="67"/>
      <c r="C30" s="68"/>
      <c r="D30" s="71"/>
      <c r="E30" s="68"/>
      <c r="F30" s="68"/>
      <c r="G30" s="47">
        <f xml:space="preserve"> NETWORKDAYS.INTL(C30,F30,Holiday!$E$3,Holiday!$A$3:$A$78)</f>
        <v>1</v>
      </c>
      <c r="H30" s="47" t="str">
        <f t="shared" si="0"/>
        <v>Ya</v>
      </c>
      <c r="I30" s="73"/>
    </row>
    <row r="31" spans="1:9" s="10" customFormat="1" ht="12" customHeight="1" x14ac:dyDescent="0.2">
      <c r="A31" s="47">
        <v>16</v>
      </c>
      <c r="B31" s="67"/>
      <c r="C31" s="68"/>
      <c r="D31" s="71"/>
      <c r="E31" s="68"/>
      <c r="F31" s="68"/>
      <c r="G31" s="47">
        <f xml:space="preserve"> NETWORKDAYS.INTL(C31,F31,Holiday!$E$3,Holiday!$A$3:$A$78)</f>
        <v>1</v>
      </c>
      <c r="H31" s="47" t="str">
        <f t="shared" si="0"/>
        <v>Ya</v>
      </c>
      <c r="I31" s="73"/>
    </row>
    <row r="32" spans="1:9" s="10" customFormat="1" ht="12" customHeight="1" x14ac:dyDescent="0.2">
      <c r="A32" s="47">
        <v>17</v>
      </c>
      <c r="B32" s="67"/>
      <c r="C32" s="68"/>
      <c r="D32" s="71"/>
      <c r="E32" s="68"/>
      <c r="F32" s="68"/>
      <c r="G32" s="47">
        <f xml:space="preserve"> NETWORKDAYS.INTL(C32,F32,Holiday!$E$3,Holiday!$A$3:$A$78)</f>
        <v>1</v>
      </c>
      <c r="H32" s="47" t="str">
        <f t="shared" si="0"/>
        <v>Ya</v>
      </c>
      <c r="I32" s="73"/>
    </row>
    <row r="33" spans="1:9" s="10" customFormat="1" ht="12" customHeight="1" x14ac:dyDescent="0.2">
      <c r="A33" s="47">
        <v>18</v>
      </c>
      <c r="B33" s="67"/>
      <c r="C33" s="68"/>
      <c r="D33" s="71"/>
      <c r="E33" s="68"/>
      <c r="F33" s="68"/>
      <c r="G33" s="47">
        <f xml:space="preserve"> NETWORKDAYS.INTL(C33,F33,Holiday!$E$3,Holiday!$A$3:$A$78)</f>
        <v>1</v>
      </c>
      <c r="H33" s="47" t="str">
        <f t="shared" si="0"/>
        <v>Ya</v>
      </c>
      <c r="I33" s="73"/>
    </row>
    <row r="34" spans="1:9" s="10" customFormat="1" ht="12" customHeight="1" x14ac:dyDescent="0.2">
      <c r="A34" s="47">
        <v>19</v>
      </c>
      <c r="B34" s="67"/>
      <c r="C34" s="68"/>
      <c r="D34" s="71"/>
      <c r="E34" s="68"/>
      <c r="F34" s="68"/>
      <c r="G34" s="47">
        <f xml:space="preserve"> NETWORKDAYS.INTL(C34,F34,Holiday!$E$3,Holiday!$A$3:$A$78)</f>
        <v>1</v>
      </c>
      <c r="H34" s="47" t="str">
        <f t="shared" si="0"/>
        <v>Ya</v>
      </c>
      <c r="I34" s="73"/>
    </row>
    <row r="35" spans="1:9" s="10" customFormat="1" ht="12" customHeight="1" x14ac:dyDescent="0.2">
      <c r="A35" s="47">
        <v>20</v>
      </c>
      <c r="B35" s="67"/>
      <c r="C35" s="68"/>
      <c r="D35" s="71"/>
      <c r="E35" s="68"/>
      <c r="F35" s="68"/>
      <c r="G35" s="47">
        <f xml:space="preserve"> NETWORKDAYS.INTL(C35,F35,Holiday!$E$3,Holiday!$A$3:$A$78)</f>
        <v>1</v>
      </c>
      <c r="H35" s="47" t="str">
        <f t="shared" si="0"/>
        <v>Ya</v>
      </c>
      <c r="I35" s="73"/>
    </row>
    <row r="36" spans="1:9" s="10" customFormat="1" ht="12" customHeight="1" x14ac:dyDescent="0.2">
      <c r="A36" s="47">
        <v>21</v>
      </c>
      <c r="B36" s="67"/>
      <c r="C36" s="68"/>
      <c r="D36" s="71"/>
      <c r="E36" s="68"/>
      <c r="F36" s="68"/>
      <c r="G36" s="47">
        <f xml:space="preserve"> NETWORKDAYS.INTL(C36,F36,Holiday!$E$3,Holiday!$A$3:$A$78)</f>
        <v>1</v>
      </c>
      <c r="H36" s="47" t="str">
        <f t="shared" si="0"/>
        <v>Ya</v>
      </c>
      <c r="I36" s="73"/>
    </row>
    <row r="37" spans="1:9" s="10" customFormat="1" ht="12" customHeight="1" x14ac:dyDescent="0.2">
      <c r="A37" s="47">
        <v>22</v>
      </c>
      <c r="B37" s="67"/>
      <c r="C37" s="68"/>
      <c r="D37" s="71"/>
      <c r="E37" s="68"/>
      <c r="F37" s="68"/>
      <c r="G37" s="47">
        <f xml:space="preserve"> NETWORKDAYS.INTL(C37,F37,Holiday!$E$3,Holiday!$A$3:$A$78)</f>
        <v>1</v>
      </c>
      <c r="H37" s="47" t="str">
        <f t="shared" si="0"/>
        <v>Ya</v>
      </c>
      <c r="I37" s="73"/>
    </row>
    <row r="38" spans="1:9" s="10" customFormat="1" ht="12" customHeight="1" x14ac:dyDescent="0.2">
      <c r="A38" s="47">
        <v>23</v>
      </c>
      <c r="B38" s="67"/>
      <c r="C38" s="68"/>
      <c r="D38" s="71"/>
      <c r="E38" s="68"/>
      <c r="F38" s="68"/>
      <c r="G38" s="47">
        <f xml:space="preserve"> NETWORKDAYS.INTL(C38,F38,Holiday!$E$3,Holiday!$A$3:$A$78)</f>
        <v>1</v>
      </c>
      <c r="H38" s="47" t="str">
        <f t="shared" si="0"/>
        <v>Ya</v>
      </c>
      <c r="I38" s="73"/>
    </row>
    <row r="39" spans="1:9" s="10" customFormat="1" ht="12" customHeight="1" x14ac:dyDescent="0.2">
      <c r="A39" s="47">
        <v>24</v>
      </c>
      <c r="B39" s="67"/>
      <c r="C39" s="68"/>
      <c r="D39" s="71"/>
      <c r="E39" s="68"/>
      <c r="F39" s="68"/>
      <c r="G39" s="47">
        <f xml:space="preserve"> NETWORKDAYS.INTL(C39,F39,Holiday!$E$3,Holiday!$A$3:$A$78)</f>
        <v>1</v>
      </c>
      <c r="H39" s="47" t="str">
        <f t="shared" si="0"/>
        <v>Ya</v>
      </c>
      <c r="I39" s="73"/>
    </row>
    <row r="40" spans="1:9" s="10" customFormat="1" ht="12" customHeight="1" x14ac:dyDescent="0.2">
      <c r="A40" s="47">
        <v>25</v>
      </c>
      <c r="B40" s="67"/>
      <c r="C40" s="68"/>
      <c r="D40" s="71"/>
      <c r="E40" s="68"/>
      <c r="F40" s="68"/>
      <c r="G40" s="47">
        <f xml:space="preserve"> NETWORKDAYS.INTL(C40,F40,Holiday!$E$3,Holiday!$A$3:$A$78)</f>
        <v>1</v>
      </c>
      <c r="H40" s="47" t="str">
        <f t="shared" ref="H40" si="1">IF(G40&gt;$C$3,"Tidak","Ya")</f>
        <v>Ya</v>
      </c>
      <c r="I40" s="73"/>
    </row>
    <row r="41" spans="1:9" ht="12" customHeight="1" x14ac:dyDescent="0.2">
      <c r="A41" s="13"/>
      <c r="B41" s="13"/>
      <c r="C41" s="37"/>
      <c r="D41" s="37"/>
      <c r="E41" s="37"/>
      <c r="F41" s="37"/>
      <c r="G41" s="38"/>
      <c r="H41" s="13"/>
      <c r="I41" s="12"/>
    </row>
  </sheetData>
  <sheetProtection selectLockedCells="1"/>
  <mergeCells count="9">
    <mergeCell ref="C8:I8"/>
    <mergeCell ref="C9:I9"/>
    <mergeCell ref="C10:I10"/>
    <mergeCell ref="C2:I2"/>
    <mergeCell ref="C3:I3"/>
    <mergeCell ref="C4:I4"/>
    <mergeCell ref="B6:I6"/>
    <mergeCell ref="C7:I7"/>
    <mergeCell ref="C5:I5"/>
  </mergeCells>
  <phoneticPr fontId="1" type="noConversion"/>
  <printOptions horizontalCentered="1"/>
  <pageMargins left="0.2" right="0.2" top="0.78740157480314965" bottom="0.39000000000000007" header="0.2" footer="0.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I40"/>
  <sheetViews>
    <sheetView zoomScale="125" zoomScaleNormal="125" zoomScalePageLayoutView="125" workbookViewId="0">
      <selection activeCell="E11" sqref="E11"/>
    </sheetView>
  </sheetViews>
  <sheetFormatPr defaultColWidth="10.875" defaultRowHeight="12" customHeight="1" x14ac:dyDescent="0.2"/>
  <cols>
    <col min="1" max="1" width="3.5" style="1" customWidth="1"/>
    <col min="2" max="2" width="31" style="8" customWidth="1"/>
    <col min="3" max="3" width="9" style="8" customWidth="1"/>
    <col min="4" max="6" width="9" style="1" customWidth="1"/>
    <col min="7" max="7" width="5.875" style="1" customWidth="1"/>
    <col min="8" max="8" width="7" style="1" customWidth="1"/>
    <col min="9" max="9" width="54.125" style="1" customWidth="1"/>
    <col min="10" max="16384" width="10.875" style="1"/>
  </cols>
  <sheetData>
    <row r="1" spans="1:9" s="6" customFormat="1" ht="12" customHeight="1" x14ac:dyDescent="0.2">
      <c r="A1" s="34"/>
      <c r="B1" s="35"/>
      <c r="C1" s="35"/>
      <c r="D1" s="35"/>
      <c r="E1" s="5"/>
      <c r="F1" s="5"/>
      <c r="G1" s="5"/>
      <c r="H1" s="5"/>
      <c r="I1" s="10"/>
    </row>
    <row r="2" spans="1:9" s="12" customFormat="1" ht="12" customHeight="1" x14ac:dyDescent="0.2">
      <c r="A2" s="28">
        <v>1</v>
      </c>
      <c r="B2" s="32" t="s">
        <v>20</v>
      </c>
      <c r="C2" s="176"/>
      <c r="D2" s="176"/>
      <c r="E2" s="176"/>
      <c r="F2" s="176"/>
      <c r="G2" s="176"/>
      <c r="H2" s="176"/>
      <c r="I2" s="176"/>
    </row>
    <row r="3" spans="1:9" s="12" customFormat="1" ht="12" customHeight="1" x14ac:dyDescent="0.2">
      <c r="A3" s="28">
        <v>2</v>
      </c>
      <c r="B3" s="32" t="s">
        <v>21</v>
      </c>
      <c r="C3" s="176">
        <v>14</v>
      </c>
      <c r="D3" s="176"/>
      <c r="E3" s="176"/>
      <c r="F3" s="176"/>
      <c r="G3" s="176"/>
      <c r="H3" s="176"/>
      <c r="I3" s="176"/>
    </row>
    <row r="4" spans="1:9" s="12" customFormat="1" ht="12" customHeight="1" x14ac:dyDescent="0.2">
      <c r="A4" s="25">
        <v>3</v>
      </c>
      <c r="B4" s="45" t="s">
        <v>207</v>
      </c>
      <c r="C4" s="176">
        <v>24</v>
      </c>
      <c r="D4" s="176"/>
      <c r="E4" s="176"/>
      <c r="F4" s="176"/>
      <c r="G4" s="176"/>
      <c r="H4" s="176"/>
      <c r="I4" s="176"/>
    </row>
    <row r="5" spans="1:9" s="12" customFormat="1" ht="12" customHeight="1" x14ac:dyDescent="0.2">
      <c r="A5" s="25">
        <v>4</v>
      </c>
      <c r="B5" s="164" t="s">
        <v>206</v>
      </c>
      <c r="C5" s="179"/>
      <c r="D5" s="180"/>
      <c r="E5" s="180"/>
      <c r="F5" s="180"/>
      <c r="G5" s="180"/>
      <c r="H5" s="180"/>
      <c r="I5" s="181"/>
    </row>
    <row r="6" spans="1:9" s="12" customFormat="1" ht="12" customHeight="1" x14ac:dyDescent="0.2">
      <c r="A6" s="25">
        <v>5</v>
      </c>
      <c r="B6" s="177" t="s">
        <v>45</v>
      </c>
      <c r="C6" s="178"/>
      <c r="D6" s="178"/>
      <c r="E6" s="178"/>
      <c r="F6" s="178"/>
      <c r="G6" s="178"/>
      <c r="H6" s="178"/>
      <c r="I6" s="178"/>
    </row>
    <row r="7" spans="1:9" s="12" customFormat="1" ht="12" customHeight="1" x14ac:dyDescent="0.2">
      <c r="A7" s="26"/>
      <c r="B7" s="31" t="s">
        <v>41</v>
      </c>
      <c r="C7" s="176"/>
      <c r="D7" s="176"/>
      <c r="E7" s="176"/>
      <c r="F7" s="176"/>
      <c r="G7" s="176"/>
      <c r="H7" s="176"/>
      <c r="I7" s="176"/>
    </row>
    <row r="8" spans="1:9" s="12" customFormat="1" ht="12" customHeight="1" x14ac:dyDescent="0.2">
      <c r="A8" s="26"/>
      <c r="B8" s="31" t="s">
        <v>42</v>
      </c>
      <c r="C8" s="176"/>
      <c r="D8" s="176"/>
      <c r="E8" s="176"/>
      <c r="F8" s="176"/>
      <c r="G8" s="176"/>
      <c r="H8" s="176"/>
      <c r="I8" s="176"/>
    </row>
    <row r="9" spans="1:9" s="12" customFormat="1" ht="12" customHeight="1" x14ac:dyDescent="0.2">
      <c r="A9" s="26"/>
      <c r="B9" s="31" t="s">
        <v>43</v>
      </c>
      <c r="C9" s="176" t="s">
        <v>52</v>
      </c>
      <c r="D9" s="176"/>
      <c r="E9" s="176"/>
      <c r="F9" s="176"/>
      <c r="G9" s="176"/>
      <c r="H9" s="176"/>
      <c r="I9" s="176"/>
    </row>
    <row r="10" spans="1:9" s="12" customFormat="1" ht="12" customHeight="1" x14ac:dyDescent="0.2">
      <c r="A10" s="27"/>
      <c r="B10" s="31" t="s">
        <v>44</v>
      </c>
      <c r="C10" s="176"/>
      <c r="D10" s="176"/>
      <c r="E10" s="176"/>
      <c r="F10" s="176"/>
      <c r="G10" s="176"/>
      <c r="H10" s="176"/>
      <c r="I10" s="176"/>
    </row>
    <row r="11" spans="1:9" s="12" customFormat="1" ht="12" customHeight="1" x14ac:dyDescent="0.2">
      <c r="A11" s="25">
        <v>6</v>
      </c>
      <c r="B11" s="31" t="s">
        <v>9</v>
      </c>
      <c r="C11" s="30" t="s">
        <v>46</v>
      </c>
      <c r="D11" s="30" t="s">
        <v>32</v>
      </c>
      <c r="E11" s="30" t="s">
        <v>33</v>
      </c>
      <c r="F11" s="30" t="s">
        <v>34</v>
      </c>
      <c r="G11" s="41" t="s">
        <v>35</v>
      </c>
      <c r="H11" s="30" t="s">
        <v>48</v>
      </c>
      <c r="I11" s="45" t="s">
        <v>49</v>
      </c>
    </row>
    <row r="12" spans="1:9" s="12" customFormat="1" ht="12" customHeight="1" x14ac:dyDescent="0.2">
      <c r="A12" s="26"/>
      <c r="B12" s="31" t="s">
        <v>6</v>
      </c>
      <c r="C12" s="39">
        <f>COUNTIF($H$16:$H$39,"ya")</f>
        <v>24</v>
      </c>
      <c r="D12" s="39">
        <f>COUNTIF($H$16:$H$39,"tidak")</f>
        <v>0</v>
      </c>
      <c r="E12" s="39">
        <f>COUNTIF($H$16:$H$39,"rosak")</f>
        <v>0</v>
      </c>
      <c r="F12" s="39">
        <f>AVERAGE($G$16:$G$39)</f>
        <v>1</v>
      </c>
      <c r="G12" s="39">
        <f>MODE($G$16:$G$39)</f>
        <v>1</v>
      </c>
      <c r="H12" s="39">
        <f>MAX($G$16:$G$39)</f>
        <v>1</v>
      </c>
      <c r="I12" s="40">
        <f>MIN($G$16:$G$39)</f>
        <v>1</v>
      </c>
    </row>
    <row r="13" spans="1:9" s="12" customFormat="1" ht="12" customHeight="1" x14ac:dyDescent="0.2">
      <c r="A13" s="27"/>
      <c r="B13" s="31" t="s">
        <v>47</v>
      </c>
      <c r="C13" s="11">
        <f>C12/C4*100</f>
        <v>100</v>
      </c>
      <c r="D13" s="11">
        <f>D12/C4*100</f>
        <v>0</v>
      </c>
      <c r="E13" s="11">
        <f>E12/C4*100</f>
        <v>0</v>
      </c>
      <c r="F13" s="30"/>
      <c r="G13" s="30"/>
      <c r="H13" s="30"/>
      <c r="I13" s="30"/>
    </row>
    <row r="14" spans="1:9" s="12" customFormat="1" ht="12" customHeight="1" x14ac:dyDescent="0.2">
      <c r="A14" s="15"/>
      <c r="B14" s="14"/>
      <c r="C14" s="13"/>
    </row>
    <row r="15" spans="1:9" s="29" customFormat="1" ht="24.95" customHeight="1" x14ac:dyDescent="0.25">
      <c r="A15" s="42" t="s">
        <v>221</v>
      </c>
      <c r="B15" s="42" t="s">
        <v>84</v>
      </c>
      <c r="C15" s="43" t="s">
        <v>41</v>
      </c>
      <c r="D15" s="44" t="s">
        <v>42</v>
      </c>
      <c r="E15" s="44" t="s">
        <v>43</v>
      </c>
      <c r="F15" s="44" t="s">
        <v>44</v>
      </c>
      <c r="G15" s="43" t="s">
        <v>37</v>
      </c>
      <c r="H15" s="43" t="s">
        <v>38</v>
      </c>
      <c r="I15" s="42" t="s">
        <v>39</v>
      </c>
    </row>
    <row r="16" spans="1:9" s="36" customFormat="1" ht="12" customHeight="1" x14ac:dyDescent="0.2">
      <c r="A16" s="30">
        <v>1</v>
      </c>
      <c r="B16" s="67"/>
      <c r="C16" s="68"/>
      <c r="D16" s="68"/>
      <c r="E16" s="68"/>
      <c r="F16" s="68"/>
      <c r="G16" s="30">
        <f xml:space="preserve"> NETWORKDAYS.INTL(C16,F16,Holiday!$E$3,Holiday!$A$3:$A$78)</f>
        <v>1</v>
      </c>
      <c r="H16" s="46" t="str">
        <f t="shared" ref="H16:H39" si="0">IF(G16&gt;$C$3,"Tidak","Ya")</f>
        <v>Ya</v>
      </c>
      <c r="I16" s="72"/>
    </row>
    <row r="17" spans="1:9" s="36" customFormat="1" ht="12" customHeight="1" x14ac:dyDescent="0.2">
      <c r="A17" s="30">
        <v>2</v>
      </c>
      <c r="B17" s="67"/>
      <c r="C17" s="68"/>
      <c r="D17" s="68"/>
      <c r="E17" s="68"/>
      <c r="F17" s="68"/>
      <c r="G17" s="30">
        <f xml:space="preserve"> NETWORKDAYS.INTL(C17,F17,Holiday!$E$3,Holiday!$A$3:$A$78)</f>
        <v>1</v>
      </c>
      <c r="H17" s="46" t="str">
        <f t="shared" si="0"/>
        <v>Ya</v>
      </c>
      <c r="I17" s="72"/>
    </row>
    <row r="18" spans="1:9" ht="12" customHeight="1" x14ac:dyDescent="0.2">
      <c r="A18" s="30">
        <v>3</v>
      </c>
      <c r="B18" s="67"/>
      <c r="C18" s="68"/>
      <c r="D18" s="68"/>
      <c r="E18" s="68"/>
      <c r="F18" s="68"/>
      <c r="G18" s="30">
        <f xml:space="preserve"> NETWORKDAYS.INTL(C18,F18,Holiday!$E$3,Holiday!$A$3:$A$78)</f>
        <v>1</v>
      </c>
      <c r="H18" s="46" t="str">
        <f t="shared" si="0"/>
        <v>Ya</v>
      </c>
      <c r="I18" s="72"/>
    </row>
    <row r="19" spans="1:9" ht="12" customHeight="1" x14ac:dyDescent="0.2">
      <c r="A19" s="30">
        <v>4</v>
      </c>
      <c r="B19" s="67"/>
      <c r="C19" s="68"/>
      <c r="D19" s="68"/>
      <c r="E19" s="68"/>
      <c r="F19" s="68"/>
      <c r="G19" s="30">
        <f xml:space="preserve"> NETWORKDAYS.INTL(C19,F19,Holiday!$E$3,Holiday!$A$3:$A$78)</f>
        <v>1</v>
      </c>
      <c r="H19" s="46" t="str">
        <f t="shared" si="0"/>
        <v>Ya</v>
      </c>
      <c r="I19" s="72"/>
    </row>
    <row r="20" spans="1:9" ht="12" customHeight="1" x14ac:dyDescent="0.2">
      <c r="A20" s="30">
        <v>5</v>
      </c>
      <c r="B20" s="67"/>
      <c r="C20" s="68"/>
      <c r="D20" s="68"/>
      <c r="E20" s="68"/>
      <c r="F20" s="85"/>
      <c r="G20" s="30">
        <f xml:space="preserve"> NETWORKDAYS.INTL(C20,F20,Holiday!$E$3,Holiday!$A$3:$A$78)</f>
        <v>1</v>
      </c>
      <c r="H20" s="46" t="str">
        <f t="shared" si="0"/>
        <v>Ya</v>
      </c>
      <c r="I20" s="72"/>
    </row>
    <row r="21" spans="1:9" ht="12" customHeight="1" x14ac:dyDescent="0.2">
      <c r="A21" s="30">
        <v>6</v>
      </c>
      <c r="B21" s="67"/>
      <c r="C21" s="68"/>
      <c r="D21" s="68"/>
      <c r="E21" s="68"/>
      <c r="F21" s="68"/>
      <c r="G21" s="30">
        <f xml:space="preserve"> NETWORKDAYS.INTL(C21,F21,Holiday!$E$3,Holiday!$A$3:$A$78)</f>
        <v>1</v>
      </c>
      <c r="H21" s="46" t="str">
        <f t="shared" si="0"/>
        <v>Ya</v>
      </c>
      <c r="I21" s="72"/>
    </row>
    <row r="22" spans="1:9" ht="12" customHeight="1" x14ac:dyDescent="0.2">
      <c r="A22" s="30">
        <v>7</v>
      </c>
      <c r="B22" s="67"/>
      <c r="C22" s="68"/>
      <c r="D22" s="68"/>
      <c r="E22" s="68"/>
      <c r="F22" s="68"/>
      <c r="G22" s="30">
        <f xml:space="preserve"> NETWORKDAYS.INTL(C22,F22,Holiday!$E$3,Holiday!$A$3:$A$78)</f>
        <v>1</v>
      </c>
      <c r="H22" s="46" t="str">
        <f t="shared" si="0"/>
        <v>Ya</v>
      </c>
      <c r="I22" s="72"/>
    </row>
    <row r="23" spans="1:9" ht="12" customHeight="1" x14ac:dyDescent="0.2">
      <c r="A23" s="30">
        <v>8</v>
      </c>
      <c r="B23" s="67"/>
      <c r="C23" s="68"/>
      <c r="D23" s="68"/>
      <c r="E23" s="68"/>
      <c r="F23" s="68"/>
      <c r="G23" s="30">
        <f xml:space="preserve"> NETWORKDAYS.INTL(C23,F23,Holiday!$E$3,Holiday!$A$3:$A$78)</f>
        <v>1</v>
      </c>
      <c r="H23" s="46" t="str">
        <f t="shared" si="0"/>
        <v>Ya</v>
      </c>
      <c r="I23" s="72"/>
    </row>
    <row r="24" spans="1:9" ht="12" customHeight="1" x14ac:dyDescent="0.2">
      <c r="A24" s="30">
        <v>9</v>
      </c>
      <c r="B24" s="67"/>
      <c r="C24" s="68"/>
      <c r="D24" s="68"/>
      <c r="E24" s="68"/>
      <c r="F24" s="68"/>
      <c r="G24" s="30">
        <f xml:space="preserve"> NETWORKDAYS.INTL(C24,F24,Holiday!$E$3,Holiday!$A$3:$A$78)</f>
        <v>1</v>
      </c>
      <c r="H24" s="46" t="str">
        <f t="shared" si="0"/>
        <v>Ya</v>
      </c>
      <c r="I24" s="72"/>
    </row>
    <row r="25" spans="1:9" ht="12" customHeight="1" x14ac:dyDescent="0.2">
      <c r="A25" s="30">
        <v>10</v>
      </c>
      <c r="B25" s="67"/>
      <c r="C25" s="68"/>
      <c r="D25" s="68"/>
      <c r="E25" s="68"/>
      <c r="F25" s="68"/>
      <c r="G25" s="30">
        <f xml:space="preserve"> NETWORKDAYS.INTL(C25,F25,Holiday!$E$3,Holiday!$A$3:$A$78)</f>
        <v>1</v>
      </c>
      <c r="H25" s="46" t="str">
        <f t="shared" si="0"/>
        <v>Ya</v>
      </c>
      <c r="I25" s="72"/>
    </row>
    <row r="26" spans="1:9" s="10" customFormat="1" ht="12" customHeight="1" x14ac:dyDescent="0.2">
      <c r="A26" s="47">
        <v>11</v>
      </c>
      <c r="B26" s="67"/>
      <c r="C26" s="68"/>
      <c r="D26" s="68"/>
      <c r="E26" s="68"/>
      <c r="F26" s="68"/>
      <c r="G26" s="30">
        <f xml:space="preserve"> NETWORKDAYS.INTL(C26,F26,Holiday!$E$3,Holiday!$A$3:$A$78)</f>
        <v>1</v>
      </c>
      <c r="H26" s="46" t="str">
        <f t="shared" si="0"/>
        <v>Ya</v>
      </c>
      <c r="I26" s="72"/>
    </row>
    <row r="27" spans="1:9" ht="12" customHeight="1" x14ac:dyDescent="0.2">
      <c r="A27" s="30">
        <v>12</v>
      </c>
      <c r="B27" s="67"/>
      <c r="C27" s="97"/>
      <c r="D27" s="97"/>
      <c r="E27" s="68"/>
      <c r="F27" s="68"/>
      <c r="G27" s="30">
        <f xml:space="preserve"> NETWORKDAYS.INTL(C27,F27,Holiday!$E$3,Holiday!$A$3:$A$78)</f>
        <v>1</v>
      </c>
      <c r="H27" s="46" t="str">
        <f t="shared" si="0"/>
        <v>Ya</v>
      </c>
      <c r="I27" s="72"/>
    </row>
    <row r="28" spans="1:9" ht="12" customHeight="1" x14ac:dyDescent="0.2">
      <c r="A28" s="30">
        <v>13</v>
      </c>
      <c r="B28" s="84"/>
      <c r="C28" s="98"/>
      <c r="D28" s="98"/>
      <c r="E28" s="94"/>
      <c r="F28" s="68"/>
      <c r="G28" s="30">
        <f xml:space="preserve"> NETWORKDAYS.INTL(C28,F28,Holiday!$E$3,Holiday!$A$3:$A$78)</f>
        <v>1</v>
      </c>
      <c r="H28" s="46" t="str">
        <f t="shared" si="0"/>
        <v>Ya</v>
      </c>
      <c r="I28" s="72"/>
    </row>
    <row r="29" spans="1:9" ht="12" customHeight="1" x14ac:dyDescent="0.2">
      <c r="A29" s="30">
        <v>14</v>
      </c>
      <c r="B29" s="84"/>
      <c r="C29" s="98"/>
      <c r="D29" s="98"/>
      <c r="E29" s="94"/>
      <c r="F29" s="68"/>
      <c r="G29" s="30">
        <f xml:space="preserve"> NETWORKDAYS.INTL(C29,F29,Holiday!$E$3,Holiday!$A$3:$A$78)</f>
        <v>1</v>
      </c>
      <c r="H29" s="46" t="str">
        <f t="shared" si="0"/>
        <v>Ya</v>
      </c>
      <c r="I29" s="72"/>
    </row>
    <row r="30" spans="1:9" ht="12" customHeight="1" x14ac:dyDescent="0.2">
      <c r="A30" s="30">
        <v>15</v>
      </c>
      <c r="B30" s="84"/>
      <c r="C30" s="98"/>
      <c r="D30" s="98"/>
      <c r="E30" s="95"/>
      <c r="F30" s="69"/>
      <c r="G30" s="30">
        <f xml:space="preserve"> NETWORKDAYS.INTL(C30,F30,Holiday!$E$3,Holiday!$A$3:$A$78)</f>
        <v>1</v>
      </c>
      <c r="H30" s="46" t="str">
        <f t="shared" si="0"/>
        <v>Ya</v>
      </c>
      <c r="I30" s="72"/>
    </row>
    <row r="31" spans="1:9" ht="12" customHeight="1" x14ac:dyDescent="0.2">
      <c r="A31" s="30">
        <v>16</v>
      </c>
      <c r="B31" s="84"/>
      <c r="C31" s="98"/>
      <c r="D31" s="98"/>
      <c r="E31" s="94"/>
      <c r="F31" s="68"/>
      <c r="G31" s="30">
        <f xml:space="preserve"> NETWORKDAYS.INTL(C31,F31,Holiday!$E$3,Holiday!$A$3:$A$78)</f>
        <v>1</v>
      </c>
      <c r="H31" s="46" t="str">
        <f t="shared" si="0"/>
        <v>Ya</v>
      </c>
      <c r="I31" s="99"/>
    </row>
    <row r="32" spans="1:9" s="10" customFormat="1" ht="12" customHeight="1" x14ac:dyDescent="0.2">
      <c r="A32" s="47">
        <v>17</v>
      </c>
      <c r="B32" s="84"/>
      <c r="C32" s="98"/>
      <c r="D32" s="98"/>
      <c r="E32" s="94"/>
      <c r="F32" s="68"/>
      <c r="G32" s="30">
        <f xml:space="preserve"> NETWORKDAYS.INTL(C32,F32,Holiday!$E$3,Holiday!$A$3:$A$78)</f>
        <v>1</v>
      </c>
      <c r="H32" s="46" t="str">
        <f t="shared" si="0"/>
        <v>Ya</v>
      </c>
      <c r="I32" s="72"/>
    </row>
    <row r="33" spans="1:9" ht="12" customHeight="1" x14ac:dyDescent="0.2">
      <c r="A33" s="30">
        <v>18</v>
      </c>
      <c r="B33" s="84"/>
      <c r="C33" s="98"/>
      <c r="D33" s="98"/>
      <c r="E33" s="94"/>
      <c r="F33" s="68"/>
      <c r="G33" s="30">
        <f xml:space="preserve"> NETWORKDAYS.INTL(C33,F33,Holiday!$E$3,Holiday!$A$3:$A$78)</f>
        <v>1</v>
      </c>
      <c r="H33" s="46" t="str">
        <f t="shared" si="0"/>
        <v>Ya</v>
      </c>
      <c r="I33" s="72"/>
    </row>
    <row r="34" spans="1:9" ht="12" customHeight="1" x14ac:dyDescent="0.2">
      <c r="A34" s="30">
        <v>19</v>
      </c>
      <c r="B34" s="84"/>
      <c r="C34" s="98"/>
      <c r="D34" s="98"/>
      <c r="E34" s="94"/>
      <c r="F34" s="68"/>
      <c r="G34" s="30">
        <f xml:space="preserve"> NETWORKDAYS.INTL(C34,F34,Holiday!$E$3,Holiday!$A$3:$A$78)</f>
        <v>1</v>
      </c>
      <c r="H34" s="46" t="str">
        <f t="shared" si="0"/>
        <v>Ya</v>
      </c>
      <c r="I34" s="72"/>
    </row>
    <row r="35" spans="1:9" ht="12" customHeight="1" x14ac:dyDescent="0.2">
      <c r="A35" s="30">
        <v>20</v>
      </c>
      <c r="B35" s="84"/>
      <c r="C35" s="98"/>
      <c r="D35" s="98"/>
      <c r="E35" s="94"/>
      <c r="F35" s="68"/>
      <c r="G35" s="30">
        <f xml:space="preserve"> NETWORKDAYS.INTL(C35,F35,Holiday!$E$3,Holiday!$A$3:$A$78)</f>
        <v>1</v>
      </c>
      <c r="H35" s="46" t="str">
        <f t="shared" si="0"/>
        <v>Ya</v>
      </c>
      <c r="I35" s="72"/>
    </row>
    <row r="36" spans="1:9" ht="12" customHeight="1" x14ac:dyDescent="0.2">
      <c r="A36" s="30">
        <v>21</v>
      </c>
      <c r="B36" s="84"/>
      <c r="C36" s="98"/>
      <c r="D36" s="98"/>
      <c r="E36" s="94"/>
      <c r="F36" s="68"/>
      <c r="G36" s="30">
        <f xml:space="preserve"> NETWORKDAYS.INTL(C36,F36,Holiday!$E$3,Holiday!$A$3:$A$78)</f>
        <v>1</v>
      </c>
      <c r="H36" s="46" t="str">
        <f t="shared" si="0"/>
        <v>Ya</v>
      </c>
      <c r="I36" s="72"/>
    </row>
    <row r="37" spans="1:9" s="10" customFormat="1" ht="12" customHeight="1" x14ac:dyDescent="0.2">
      <c r="A37" s="47">
        <v>22</v>
      </c>
      <c r="B37" s="84"/>
      <c r="C37" s="98"/>
      <c r="D37" s="98"/>
      <c r="E37" s="94"/>
      <c r="F37" s="68"/>
      <c r="G37" s="30">
        <f xml:space="preserve"> NETWORKDAYS.INTL(C37,F37,Holiday!$E$3,Holiday!$A$3:$A$78)</f>
        <v>1</v>
      </c>
      <c r="H37" s="46" t="str">
        <f t="shared" si="0"/>
        <v>Ya</v>
      </c>
      <c r="I37" s="72"/>
    </row>
    <row r="38" spans="1:9" ht="12" customHeight="1" x14ac:dyDescent="0.2">
      <c r="A38" s="30">
        <v>23</v>
      </c>
      <c r="B38" s="93"/>
      <c r="C38" s="98"/>
      <c r="D38" s="98"/>
      <c r="E38" s="96"/>
      <c r="F38" s="71"/>
      <c r="G38" s="30">
        <f xml:space="preserve"> NETWORKDAYS.INTL(C38,F38,Holiday!$E$3,Holiday!$A$3:$A$78)</f>
        <v>1</v>
      </c>
      <c r="H38" s="46" t="str">
        <f t="shared" si="0"/>
        <v>Ya</v>
      </c>
      <c r="I38" s="72"/>
    </row>
    <row r="39" spans="1:9" ht="12" customHeight="1" x14ac:dyDescent="0.2">
      <c r="A39" s="30">
        <v>24</v>
      </c>
      <c r="B39" s="93"/>
      <c r="C39" s="98"/>
      <c r="D39" s="98"/>
      <c r="E39" s="96"/>
      <c r="F39" s="71"/>
      <c r="G39" s="30">
        <f xml:space="preserve"> NETWORKDAYS.INTL(C39,F39,Holiday!$E$3,Holiday!$A$3:$A$78)</f>
        <v>1</v>
      </c>
      <c r="H39" s="46" t="str">
        <f t="shared" si="0"/>
        <v>Ya</v>
      </c>
      <c r="I39" s="72"/>
    </row>
    <row r="40" spans="1:9" ht="12" customHeight="1" x14ac:dyDescent="0.2">
      <c r="A40" s="13"/>
      <c r="B40" s="13"/>
      <c r="C40" s="37"/>
      <c r="D40" s="37"/>
      <c r="E40" s="37"/>
      <c r="F40" s="37"/>
      <c r="G40" s="38"/>
      <c r="H40" s="13"/>
      <c r="I40" s="12"/>
    </row>
  </sheetData>
  <sheetProtection selectLockedCells="1"/>
  <mergeCells count="9">
    <mergeCell ref="C8:I8"/>
    <mergeCell ref="C9:I9"/>
    <mergeCell ref="C10:I10"/>
    <mergeCell ref="C2:I2"/>
    <mergeCell ref="C3:I3"/>
    <mergeCell ref="C4:I4"/>
    <mergeCell ref="B6:I6"/>
    <mergeCell ref="C7:I7"/>
    <mergeCell ref="C5:I5"/>
  </mergeCells>
  <phoneticPr fontId="1" type="noConversion"/>
  <printOptions horizontalCentered="1"/>
  <pageMargins left="0.19685039370078741" right="0.19685039370078741" top="0.78740157480314965" bottom="0.39370078740157483" header="0.19685039370078741" footer="0.19685039370078741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5"/>
  <sheetViews>
    <sheetView zoomScale="150" zoomScaleNormal="150" zoomScalePageLayoutView="150" workbookViewId="0">
      <selection activeCell="A10" sqref="A10:XFD10"/>
    </sheetView>
  </sheetViews>
  <sheetFormatPr defaultColWidth="10.875" defaultRowHeight="11.25" x14ac:dyDescent="0.2"/>
  <cols>
    <col min="1" max="1" width="2.625" style="16" customWidth="1"/>
    <col min="2" max="2" width="28.125" style="1" customWidth="1"/>
    <col min="3" max="42" width="2.625" style="105" customWidth="1"/>
    <col min="43" max="43" width="4.625" style="106" customWidth="1"/>
    <col min="44" max="44" width="4.625" style="105" customWidth="1"/>
    <col min="45" max="45" width="4.625" style="106" customWidth="1"/>
    <col min="46" max="46" width="4.625" style="105" customWidth="1"/>
    <col min="47" max="47" width="4.625" style="106" customWidth="1"/>
    <col min="48" max="48" width="4.625" style="105" customWidth="1"/>
    <col min="49" max="49" width="4.625" style="106" customWidth="1"/>
    <col min="50" max="50" width="4.625" style="105" customWidth="1"/>
    <col min="51" max="51" width="5.5" style="107" customWidth="1"/>
    <col min="52" max="16384" width="10.875" style="1"/>
  </cols>
  <sheetData>
    <row r="1" spans="1:51" ht="12" customHeight="1" x14ac:dyDescent="0.2"/>
    <row r="2" spans="1:51" s="111" customFormat="1" ht="12" hidden="1" customHeight="1" x14ac:dyDescent="0.2">
      <c r="A2" s="108" t="s">
        <v>40</v>
      </c>
      <c r="B2" s="109"/>
      <c r="C2" s="109"/>
      <c r="D2" s="110"/>
      <c r="E2" s="110"/>
      <c r="F2" s="110"/>
      <c r="G2" s="110"/>
      <c r="H2" s="184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</row>
    <row r="3" spans="1:51" s="115" customFormat="1" ht="12" hidden="1" customHeight="1" x14ac:dyDescent="0.2">
      <c r="A3" s="112"/>
      <c r="B3" s="110" t="s">
        <v>31</v>
      </c>
      <c r="C3" s="110"/>
      <c r="D3" s="110"/>
      <c r="E3" s="113"/>
      <c r="F3" s="113"/>
      <c r="G3" s="113"/>
      <c r="H3" s="18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</row>
    <row r="4" spans="1:51" s="115" customFormat="1" ht="12" hidden="1" customHeight="1" x14ac:dyDescent="0.2">
      <c r="A4" s="116"/>
      <c r="B4" s="110" t="s">
        <v>138</v>
      </c>
      <c r="C4" s="110"/>
      <c r="D4" s="110"/>
      <c r="E4" s="113"/>
      <c r="F4" s="113"/>
      <c r="G4" s="113"/>
      <c r="H4" s="117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</row>
    <row r="5" spans="1:51" s="115" customFormat="1" ht="12" hidden="1" customHeight="1" x14ac:dyDescent="0.2">
      <c r="A5" s="116"/>
      <c r="B5" s="110" t="s">
        <v>139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</row>
    <row r="6" spans="1:51" s="111" customFormat="1" ht="12" hidden="1" customHeight="1" x14ac:dyDescent="0.2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</row>
    <row r="7" spans="1:51" ht="12" customHeight="1" x14ac:dyDescent="0.2">
      <c r="A7" s="185" t="s">
        <v>140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</row>
    <row r="8" spans="1:51" ht="12" customHeight="1" x14ac:dyDescent="0.2"/>
    <row r="9" spans="1:51" ht="12" customHeight="1" x14ac:dyDescent="0.2">
      <c r="A9" s="46">
        <v>1</v>
      </c>
      <c r="B9" s="119" t="s">
        <v>141</v>
      </c>
      <c r="C9" s="186">
        <v>40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</row>
    <row r="10" spans="1:51" ht="12" customHeight="1" x14ac:dyDescent="0.2">
      <c r="A10" s="46">
        <v>2</v>
      </c>
      <c r="B10" s="119" t="s">
        <v>142</v>
      </c>
      <c r="C10" s="187">
        <f>AQ55</f>
        <v>0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</row>
    <row r="11" spans="1:51" ht="12" hidden="1" customHeight="1" x14ac:dyDescent="0.2">
      <c r="A11" s="25">
        <v>3</v>
      </c>
      <c r="B11" s="120" t="s">
        <v>143</v>
      </c>
      <c r="C11" s="188">
        <f>C10*2.5/100</f>
        <v>0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90"/>
    </row>
    <row r="12" spans="1:51" ht="12" customHeight="1" x14ac:dyDescent="0.2">
      <c r="A12" s="25">
        <v>4</v>
      </c>
      <c r="B12" s="120" t="s">
        <v>144</v>
      </c>
      <c r="C12" s="39">
        <v>1</v>
      </c>
      <c r="D12" s="196" t="s">
        <v>145</v>
      </c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</row>
    <row r="13" spans="1:51" ht="12" customHeight="1" x14ac:dyDescent="0.2">
      <c r="A13" s="63"/>
      <c r="B13" s="121"/>
      <c r="C13" s="39">
        <v>2</v>
      </c>
      <c r="D13" s="196" t="s">
        <v>146</v>
      </c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</row>
    <row r="14" spans="1:51" ht="12" customHeight="1" x14ac:dyDescent="0.2">
      <c r="A14" s="63"/>
      <c r="B14" s="121"/>
      <c r="C14" s="39">
        <v>3</v>
      </c>
      <c r="D14" s="196" t="s">
        <v>147</v>
      </c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</row>
    <row r="15" spans="1:51" ht="12" customHeight="1" x14ac:dyDescent="0.2">
      <c r="A15" s="27"/>
      <c r="B15" s="122"/>
      <c r="C15" s="39">
        <v>4</v>
      </c>
      <c r="D15" s="196" t="s">
        <v>148</v>
      </c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</row>
    <row r="16" spans="1:51" ht="12" customHeight="1" x14ac:dyDescent="0.2"/>
    <row r="17" spans="1:51" s="125" customFormat="1" ht="21" customHeight="1" x14ac:dyDescent="0.25">
      <c r="A17" s="191" t="s">
        <v>149</v>
      </c>
      <c r="B17" s="191"/>
      <c r="C17" s="123">
        <v>1</v>
      </c>
      <c r="D17" s="123">
        <v>2</v>
      </c>
      <c r="E17" s="123">
        <v>3</v>
      </c>
      <c r="F17" s="123">
        <v>4</v>
      </c>
      <c r="G17" s="123">
        <v>5</v>
      </c>
      <c r="H17" s="123">
        <v>6</v>
      </c>
      <c r="I17" s="123">
        <v>7</v>
      </c>
      <c r="J17" s="123">
        <v>8</v>
      </c>
      <c r="K17" s="123">
        <v>9</v>
      </c>
      <c r="L17" s="123">
        <v>10</v>
      </c>
      <c r="M17" s="123">
        <v>11</v>
      </c>
      <c r="N17" s="123">
        <v>12</v>
      </c>
      <c r="O17" s="160">
        <v>13</v>
      </c>
      <c r="P17" s="160">
        <v>14</v>
      </c>
      <c r="Q17" s="160">
        <v>15</v>
      </c>
      <c r="R17" s="160">
        <v>16</v>
      </c>
      <c r="S17" s="160">
        <v>17</v>
      </c>
      <c r="T17" s="160">
        <v>18</v>
      </c>
      <c r="U17" s="160">
        <v>19</v>
      </c>
      <c r="V17" s="160">
        <v>20</v>
      </c>
      <c r="W17" s="160">
        <v>21</v>
      </c>
      <c r="X17" s="160">
        <v>22</v>
      </c>
      <c r="Y17" s="160">
        <v>23</v>
      </c>
      <c r="Z17" s="160">
        <v>24</v>
      </c>
      <c r="AA17" s="160">
        <v>25</v>
      </c>
      <c r="AB17" s="160">
        <v>26</v>
      </c>
      <c r="AC17" s="160">
        <v>27</v>
      </c>
      <c r="AD17" s="160">
        <v>28</v>
      </c>
      <c r="AE17" s="160">
        <v>29</v>
      </c>
      <c r="AF17" s="160">
        <v>30</v>
      </c>
      <c r="AG17" s="160">
        <v>31</v>
      </c>
      <c r="AH17" s="160">
        <v>32</v>
      </c>
      <c r="AI17" s="160">
        <v>33</v>
      </c>
      <c r="AJ17" s="160">
        <v>34</v>
      </c>
      <c r="AK17" s="160">
        <v>35</v>
      </c>
      <c r="AL17" s="160">
        <v>36</v>
      </c>
      <c r="AM17" s="160">
        <v>37</v>
      </c>
      <c r="AN17" s="160">
        <v>38</v>
      </c>
      <c r="AO17" s="160">
        <v>39</v>
      </c>
      <c r="AP17" s="160">
        <v>40</v>
      </c>
      <c r="AQ17" s="192" t="s">
        <v>145</v>
      </c>
      <c r="AR17" s="192"/>
      <c r="AS17" s="192" t="s">
        <v>146</v>
      </c>
      <c r="AT17" s="192"/>
      <c r="AU17" s="192" t="s">
        <v>147</v>
      </c>
      <c r="AV17" s="192"/>
      <c r="AW17" s="193" t="s">
        <v>148</v>
      </c>
      <c r="AX17" s="193"/>
      <c r="AY17" s="124" t="s">
        <v>150</v>
      </c>
    </row>
    <row r="18" spans="1:51" s="3" customFormat="1" ht="12" customHeight="1" x14ac:dyDescent="0.2">
      <c r="A18" s="198" t="s">
        <v>187</v>
      </c>
      <c r="B18" s="199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2"/>
      <c r="AQ18" s="153" t="s">
        <v>6</v>
      </c>
      <c r="AR18" s="154" t="s">
        <v>151</v>
      </c>
      <c r="AS18" s="153" t="s">
        <v>6</v>
      </c>
      <c r="AT18" s="154" t="s">
        <v>151</v>
      </c>
      <c r="AU18" s="153" t="s">
        <v>6</v>
      </c>
      <c r="AV18" s="154" t="s">
        <v>151</v>
      </c>
      <c r="AW18" s="153" t="s">
        <v>6</v>
      </c>
      <c r="AX18" s="154" t="s">
        <v>151</v>
      </c>
      <c r="AY18" s="155" t="s">
        <v>6</v>
      </c>
    </row>
    <row r="19" spans="1:51" ht="23.1" customHeight="1" x14ac:dyDescent="0.2">
      <c r="A19" s="133"/>
      <c r="B19" s="134" t="s">
        <v>152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39">
        <f>COUNTIF(C19:AP19,"1")</f>
        <v>0</v>
      </c>
      <c r="AR19" s="11">
        <f>AQ19/$C$9*100</f>
        <v>0</v>
      </c>
      <c r="AS19" s="39">
        <f>COUNTIF(C19:AP19,"2")</f>
        <v>0</v>
      </c>
      <c r="AT19" s="11">
        <f>AS19/$C$9*100</f>
        <v>0</v>
      </c>
      <c r="AU19" s="39">
        <f>COUNTIF(C19:AP19,"3")</f>
        <v>0</v>
      </c>
      <c r="AV19" s="11">
        <f>AU19/$C$9*100</f>
        <v>0</v>
      </c>
      <c r="AW19" s="39">
        <f>COUNTIF(C19:AP19,"4")</f>
        <v>0</v>
      </c>
      <c r="AX19" s="11">
        <f>AW19/$C$9*100</f>
        <v>0</v>
      </c>
      <c r="AY19" s="136">
        <f>SUM(AQ19,AS19,AU19,AW19)</f>
        <v>0</v>
      </c>
    </row>
    <row r="20" spans="1:51" s="3" customFormat="1" ht="12" customHeight="1" x14ac:dyDescent="0.2">
      <c r="A20" s="126">
        <v>1</v>
      </c>
      <c r="B20" s="127" t="s">
        <v>183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9"/>
      <c r="AQ20" s="130" t="s">
        <v>6</v>
      </c>
      <c r="AR20" s="131" t="s">
        <v>151</v>
      </c>
      <c r="AS20" s="130" t="s">
        <v>6</v>
      </c>
      <c r="AT20" s="131" t="s">
        <v>151</v>
      </c>
      <c r="AU20" s="130" t="s">
        <v>6</v>
      </c>
      <c r="AV20" s="131" t="s">
        <v>151</v>
      </c>
      <c r="AW20" s="130" t="s">
        <v>6</v>
      </c>
      <c r="AX20" s="131" t="s">
        <v>151</v>
      </c>
      <c r="AY20" s="132" t="s">
        <v>6</v>
      </c>
    </row>
    <row r="21" spans="1:51" ht="12" customHeight="1" x14ac:dyDescent="0.2">
      <c r="A21" s="46" t="s">
        <v>1</v>
      </c>
      <c r="B21" s="119" t="s">
        <v>153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39">
        <f>COUNTIF(C21:AP21,"1")</f>
        <v>0</v>
      </c>
      <c r="AR21" s="11">
        <f t="shared" ref="AR21:AR28" si="0">AQ21/$C$9*100</f>
        <v>0</v>
      </c>
      <c r="AS21" s="39">
        <f>COUNTIF(C21:AP21,"2")</f>
        <v>0</v>
      </c>
      <c r="AT21" s="11">
        <f t="shared" ref="AT21:AT28" si="1">AS21/$C$9*100</f>
        <v>0</v>
      </c>
      <c r="AU21" s="39">
        <f>COUNTIF(C21:AP21,"3")</f>
        <v>0</v>
      </c>
      <c r="AV21" s="11">
        <f t="shared" ref="AV21:AV28" si="2">AU21/$C$9*100</f>
        <v>0</v>
      </c>
      <c r="AW21" s="39">
        <f>COUNTIF(C21:AP21,"4")</f>
        <v>0</v>
      </c>
      <c r="AX21" s="11">
        <f t="shared" ref="AX21:AX28" si="3">AW21/$C$9*100</f>
        <v>0</v>
      </c>
      <c r="AY21" s="136">
        <f t="shared" ref="AY21:AY28" si="4">SUM(AQ21,AS21,AU21,AW21)</f>
        <v>0</v>
      </c>
    </row>
    <row r="22" spans="1:51" ht="12" customHeight="1" x14ac:dyDescent="0.2">
      <c r="A22" s="46" t="s">
        <v>2</v>
      </c>
      <c r="B22" s="119" t="s">
        <v>204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39">
        <f>COUNTIF(C22:AP22,"1")</f>
        <v>0</v>
      </c>
      <c r="AR22" s="11">
        <f t="shared" si="0"/>
        <v>0</v>
      </c>
      <c r="AS22" s="39">
        <f>COUNTIF(C22:AP22,"2")</f>
        <v>0</v>
      </c>
      <c r="AT22" s="11">
        <f t="shared" si="1"/>
        <v>0</v>
      </c>
      <c r="AU22" s="39">
        <f>COUNTIF(C22:AP22,"3")</f>
        <v>0</v>
      </c>
      <c r="AV22" s="11">
        <f t="shared" si="2"/>
        <v>0</v>
      </c>
      <c r="AW22" s="39">
        <f>COUNTIF(C22:AP22,"4")</f>
        <v>0</v>
      </c>
      <c r="AX22" s="11">
        <f t="shared" si="3"/>
        <v>0</v>
      </c>
      <c r="AY22" s="136">
        <f t="shared" si="4"/>
        <v>0</v>
      </c>
    </row>
    <row r="23" spans="1:51" ht="12" customHeight="1" x14ac:dyDescent="0.2">
      <c r="A23" s="46" t="s">
        <v>3</v>
      </c>
      <c r="B23" s="162" t="s">
        <v>154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39">
        <f t="shared" ref="AQ23" si="5">COUNTIF(C23:AP23,"1")</f>
        <v>0</v>
      </c>
      <c r="AR23" s="11">
        <f t="shared" ref="AR23" si="6">AQ23/$C$9*100</f>
        <v>0</v>
      </c>
      <c r="AS23" s="39">
        <f t="shared" ref="AS23" si="7">COUNTIF(C23:AP23,"2")</f>
        <v>0</v>
      </c>
      <c r="AT23" s="11">
        <f t="shared" ref="AT23" si="8">AS23/$C$9*100</f>
        <v>0</v>
      </c>
      <c r="AU23" s="39">
        <f t="shared" ref="AU23" si="9">COUNTIF(C23:AP23,"3")</f>
        <v>0</v>
      </c>
      <c r="AV23" s="11">
        <f t="shared" ref="AV23" si="10">AU23/$C$9*100</f>
        <v>0</v>
      </c>
      <c r="AW23" s="39">
        <f t="shared" ref="AW23" si="11">COUNTIF(C23:AP23,"4")</f>
        <v>0</v>
      </c>
      <c r="AX23" s="11">
        <f t="shared" ref="AX23" si="12">AW23/$C$9*100</f>
        <v>0</v>
      </c>
      <c r="AY23" s="136">
        <f t="shared" ref="AY23" si="13">SUM(AQ23,AS23,AU23,AW23)</f>
        <v>0</v>
      </c>
    </row>
    <row r="24" spans="1:51" ht="12" customHeight="1" x14ac:dyDescent="0.2">
      <c r="A24" s="25" t="s">
        <v>5</v>
      </c>
      <c r="B24" s="119" t="s">
        <v>181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39">
        <f>COUNTIF(C24:AP24,"1")</f>
        <v>0</v>
      </c>
      <c r="AR24" s="11">
        <f t="shared" si="0"/>
        <v>0</v>
      </c>
      <c r="AS24" s="39">
        <f>COUNTIF(C24:AP24,"2")</f>
        <v>0</v>
      </c>
      <c r="AT24" s="11">
        <f t="shared" si="1"/>
        <v>0</v>
      </c>
      <c r="AU24" s="39">
        <f>COUNTIF(C24:AP24,"3")</f>
        <v>0</v>
      </c>
      <c r="AV24" s="11">
        <f t="shared" si="2"/>
        <v>0</v>
      </c>
      <c r="AW24" s="39">
        <f>COUNTIF(C24:AP24,"4")</f>
        <v>0</v>
      </c>
      <c r="AX24" s="11">
        <f t="shared" si="3"/>
        <v>0</v>
      </c>
      <c r="AY24" s="136">
        <f t="shared" si="4"/>
        <v>0</v>
      </c>
    </row>
    <row r="25" spans="1:51" ht="12" customHeight="1" x14ac:dyDescent="0.2">
      <c r="A25" s="63"/>
      <c r="B25" s="137" t="s">
        <v>155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39">
        <f>COUNTIF(C25:AP25,"1")</f>
        <v>0</v>
      </c>
      <c r="AR25" s="11">
        <f t="shared" si="0"/>
        <v>0</v>
      </c>
      <c r="AS25" s="39">
        <f>COUNTIF(C25:AP25,"2")</f>
        <v>0</v>
      </c>
      <c r="AT25" s="11">
        <f t="shared" si="1"/>
        <v>0</v>
      </c>
      <c r="AU25" s="39">
        <f>COUNTIF(C25:AP25,"3")</f>
        <v>0</v>
      </c>
      <c r="AV25" s="11">
        <f t="shared" si="2"/>
        <v>0</v>
      </c>
      <c r="AW25" s="39">
        <f>COUNTIF(C25:AP25,"4")</f>
        <v>0</v>
      </c>
      <c r="AX25" s="11">
        <f t="shared" si="3"/>
        <v>0</v>
      </c>
      <c r="AY25" s="136">
        <f t="shared" si="4"/>
        <v>0</v>
      </c>
    </row>
    <row r="26" spans="1:51" ht="12" customHeight="1" x14ac:dyDescent="0.2">
      <c r="A26" s="63"/>
      <c r="B26" s="137" t="s">
        <v>205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39">
        <f>COUNTIF(C26:AP26,"1")</f>
        <v>0</v>
      </c>
      <c r="AR26" s="11">
        <f t="shared" si="0"/>
        <v>0</v>
      </c>
      <c r="AS26" s="39">
        <f>COUNTIF(C26:AP26,"2")</f>
        <v>0</v>
      </c>
      <c r="AT26" s="11">
        <f t="shared" si="1"/>
        <v>0</v>
      </c>
      <c r="AU26" s="39">
        <f>COUNTIF(C26:AP26,"3")</f>
        <v>0</v>
      </c>
      <c r="AV26" s="11">
        <f t="shared" si="2"/>
        <v>0</v>
      </c>
      <c r="AW26" s="39">
        <f>COUNTIF(C26:AP26,"4")</f>
        <v>0</v>
      </c>
      <c r="AX26" s="11">
        <f t="shared" si="3"/>
        <v>0</v>
      </c>
      <c r="AY26" s="136">
        <f t="shared" si="4"/>
        <v>0</v>
      </c>
    </row>
    <row r="27" spans="1:51" ht="12" customHeight="1" x14ac:dyDescent="0.2">
      <c r="A27" s="63"/>
      <c r="B27" s="137" t="s">
        <v>156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39">
        <f>COUNTIF(C27:AP27,"1")</f>
        <v>0</v>
      </c>
      <c r="AR27" s="11">
        <f t="shared" si="0"/>
        <v>0</v>
      </c>
      <c r="AS27" s="39">
        <f>COUNTIF(C27:AP27,"2")</f>
        <v>0</v>
      </c>
      <c r="AT27" s="11">
        <f t="shared" si="1"/>
        <v>0</v>
      </c>
      <c r="AU27" s="39">
        <f>COUNTIF(C27:AP27,"3")</f>
        <v>0</v>
      </c>
      <c r="AV27" s="11">
        <f t="shared" si="2"/>
        <v>0</v>
      </c>
      <c r="AW27" s="39">
        <f>COUNTIF(C27:AP27,"4")</f>
        <v>0</v>
      </c>
      <c r="AX27" s="11">
        <f t="shared" si="3"/>
        <v>0</v>
      </c>
      <c r="AY27" s="136">
        <f t="shared" si="4"/>
        <v>0</v>
      </c>
    </row>
    <row r="28" spans="1:51" ht="12" customHeight="1" x14ac:dyDescent="0.2">
      <c r="A28" s="63"/>
      <c r="B28" s="137" t="s">
        <v>157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39">
        <f>COUNTIF(C28:AP28,"1")</f>
        <v>0</v>
      </c>
      <c r="AR28" s="11">
        <f t="shared" si="0"/>
        <v>0</v>
      </c>
      <c r="AS28" s="39">
        <f>COUNTIF(C28:AP28,"2")</f>
        <v>0</v>
      </c>
      <c r="AT28" s="11">
        <f t="shared" si="1"/>
        <v>0</v>
      </c>
      <c r="AU28" s="39">
        <f>COUNTIF(C28:AP28,"3")</f>
        <v>0</v>
      </c>
      <c r="AV28" s="11">
        <f t="shared" si="2"/>
        <v>0</v>
      </c>
      <c r="AW28" s="39">
        <f>COUNTIF(C28:AP28,"4")</f>
        <v>0</v>
      </c>
      <c r="AX28" s="11">
        <f t="shared" si="3"/>
        <v>0</v>
      </c>
      <c r="AY28" s="136">
        <f t="shared" si="4"/>
        <v>0</v>
      </c>
    </row>
    <row r="29" spans="1:51" ht="24" customHeight="1" x14ac:dyDescent="0.2">
      <c r="A29" s="63" t="s">
        <v>7</v>
      </c>
      <c r="B29" s="150" t="s">
        <v>182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39">
        <f t="shared" ref="AQ29:AQ30" si="14">COUNTIF(C29:AP29,"1")</f>
        <v>0</v>
      </c>
      <c r="AR29" s="11">
        <f t="shared" ref="AR29:AR30" si="15">AQ29/$C$9*100</f>
        <v>0</v>
      </c>
      <c r="AS29" s="39">
        <f t="shared" ref="AS29:AS30" si="16">COUNTIF(C29:AP29,"2")</f>
        <v>0</v>
      </c>
      <c r="AT29" s="11">
        <f t="shared" ref="AT29:AT30" si="17">AS29/$C$9*100</f>
        <v>0</v>
      </c>
      <c r="AU29" s="39">
        <f t="shared" ref="AU29:AU30" si="18">COUNTIF(C29:AP29,"3")</f>
        <v>0</v>
      </c>
      <c r="AV29" s="11">
        <f t="shared" ref="AV29:AV30" si="19">AU29/$C$9*100</f>
        <v>0</v>
      </c>
      <c r="AW29" s="39">
        <f t="shared" ref="AW29:AW30" si="20">COUNTIF(C29:AP29,"4")</f>
        <v>0</v>
      </c>
      <c r="AX29" s="11">
        <f t="shared" ref="AX29:AX30" si="21">AW29/$C$9*100</f>
        <v>0</v>
      </c>
      <c r="AY29" s="136">
        <f t="shared" ref="AY29:AY30" si="22">SUM(AQ29,AS29,AU29,AW29)</f>
        <v>0</v>
      </c>
    </row>
    <row r="30" spans="1:51" ht="12" customHeight="1" x14ac:dyDescent="0.2">
      <c r="A30" s="63" t="s">
        <v>8</v>
      </c>
      <c r="B30" s="137" t="s">
        <v>184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39">
        <f t="shared" si="14"/>
        <v>0</v>
      </c>
      <c r="AR30" s="11">
        <f t="shared" si="15"/>
        <v>0</v>
      </c>
      <c r="AS30" s="39">
        <f t="shared" si="16"/>
        <v>0</v>
      </c>
      <c r="AT30" s="11">
        <f t="shared" si="17"/>
        <v>0</v>
      </c>
      <c r="AU30" s="39">
        <f t="shared" si="18"/>
        <v>0</v>
      </c>
      <c r="AV30" s="11">
        <f t="shared" si="19"/>
        <v>0</v>
      </c>
      <c r="AW30" s="39">
        <f t="shared" si="20"/>
        <v>0</v>
      </c>
      <c r="AX30" s="11">
        <f t="shared" si="21"/>
        <v>0</v>
      </c>
      <c r="AY30" s="136">
        <f t="shared" si="22"/>
        <v>0</v>
      </c>
    </row>
    <row r="31" spans="1:51" s="139" customFormat="1" ht="12" customHeight="1" x14ac:dyDescent="0.25">
      <c r="A31" s="197" t="s">
        <v>158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4">
        <f>AVERAGE(AR21,AR22,AR23,AR29,AR30)</f>
        <v>0</v>
      </c>
      <c r="AR31" s="195"/>
      <c r="AS31" s="194">
        <f>AVERAGE(AT21,AT22,AT23,AT29,AT30)</f>
        <v>0</v>
      </c>
      <c r="AT31" s="195"/>
      <c r="AU31" s="194">
        <f>AVERAGE(AV21,AV22,AV23,AV29,AV30)</f>
        <v>0</v>
      </c>
      <c r="AV31" s="195"/>
      <c r="AW31" s="194">
        <f>AVERAGE(AX21,AX22,AX23,AX29,AX30)</f>
        <v>0</v>
      </c>
      <c r="AX31" s="195"/>
      <c r="AY31" s="138">
        <f>SUM(AQ31,AS31,AU31,AW31)</f>
        <v>0</v>
      </c>
    </row>
    <row r="32" spans="1:51" ht="12" customHeight="1" x14ac:dyDescent="0.2"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</row>
    <row r="33" spans="1:51" s="3" customFormat="1" ht="12" customHeight="1" x14ac:dyDescent="0.2">
      <c r="A33" s="141">
        <v>2</v>
      </c>
      <c r="B33" s="142" t="s">
        <v>185</v>
      </c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4"/>
      <c r="AQ33" s="145" t="s">
        <v>6</v>
      </c>
      <c r="AR33" s="131" t="s">
        <v>151</v>
      </c>
      <c r="AS33" s="130" t="s">
        <v>6</v>
      </c>
      <c r="AT33" s="131" t="s">
        <v>151</v>
      </c>
      <c r="AU33" s="130" t="s">
        <v>6</v>
      </c>
      <c r="AV33" s="131" t="s">
        <v>151</v>
      </c>
      <c r="AW33" s="130" t="s">
        <v>6</v>
      </c>
      <c r="AX33" s="131" t="s">
        <v>151</v>
      </c>
      <c r="AY33" s="132" t="s">
        <v>6</v>
      </c>
    </row>
    <row r="34" spans="1:51" ht="23.1" customHeight="1" x14ac:dyDescent="0.2">
      <c r="A34" s="133" t="s">
        <v>1</v>
      </c>
      <c r="B34" s="134" t="s">
        <v>160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39">
        <f t="shared" ref="AQ34:AQ43" si="23">COUNTIF(C34:AP34,"1")</f>
        <v>0</v>
      </c>
      <c r="AR34" s="11">
        <f t="shared" ref="AR34:AR43" si="24">AQ34/$C$9*100</f>
        <v>0</v>
      </c>
      <c r="AS34" s="39">
        <f t="shared" ref="AS34:AS43" si="25">COUNTIF(C34:AP34,"2")</f>
        <v>0</v>
      </c>
      <c r="AT34" s="11">
        <f t="shared" ref="AT34:AT43" si="26">AS34/$C$9*100</f>
        <v>0</v>
      </c>
      <c r="AU34" s="39">
        <f t="shared" ref="AU34:AU43" si="27">COUNTIF(C34:AP34,"3")</f>
        <v>0</v>
      </c>
      <c r="AV34" s="11">
        <f t="shared" ref="AV34:AV43" si="28">AU34/$C$9*100</f>
        <v>0</v>
      </c>
      <c r="AW34" s="39">
        <f t="shared" ref="AW34:AW43" si="29">COUNTIF(C34:AP34,"4")</f>
        <v>0</v>
      </c>
      <c r="AX34" s="11">
        <f t="shared" ref="AX34:AX43" si="30">AW34/$C$9*100</f>
        <v>0</v>
      </c>
      <c r="AY34" s="136">
        <f t="shared" ref="AY34:AY43" si="31">SUM(AQ34,AS34,AU34,AW34)</f>
        <v>0</v>
      </c>
    </row>
    <row r="35" spans="1:51" ht="24" customHeight="1" x14ac:dyDescent="0.2">
      <c r="A35" s="133" t="s">
        <v>2</v>
      </c>
      <c r="B35" s="134" t="s">
        <v>161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39">
        <f t="shared" si="23"/>
        <v>0</v>
      </c>
      <c r="AR35" s="11">
        <f t="shared" si="24"/>
        <v>0</v>
      </c>
      <c r="AS35" s="39">
        <f t="shared" si="25"/>
        <v>0</v>
      </c>
      <c r="AT35" s="11">
        <f t="shared" si="26"/>
        <v>0</v>
      </c>
      <c r="AU35" s="39">
        <f t="shared" si="27"/>
        <v>0</v>
      </c>
      <c r="AV35" s="11">
        <f t="shared" si="28"/>
        <v>0</v>
      </c>
      <c r="AW35" s="39">
        <f t="shared" si="29"/>
        <v>0</v>
      </c>
      <c r="AX35" s="11">
        <f t="shared" si="30"/>
        <v>0</v>
      </c>
      <c r="AY35" s="136">
        <f t="shared" si="31"/>
        <v>0</v>
      </c>
    </row>
    <row r="36" spans="1:51" ht="23.1" customHeight="1" x14ac:dyDescent="0.2">
      <c r="A36" s="133" t="s">
        <v>3</v>
      </c>
      <c r="B36" s="134" t="s">
        <v>162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39">
        <f t="shared" si="23"/>
        <v>0</v>
      </c>
      <c r="AR36" s="11">
        <f t="shared" si="24"/>
        <v>0</v>
      </c>
      <c r="AS36" s="39">
        <f t="shared" si="25"/>
        <v>0</v>
      </c>
      <c r="AT36" s="11">
        <f t="shared" si="26"/>
        <v>0</v>
      </c>
      <c r="AU36" s="39">
        <f t="shared" si="27"/>
        <v>0</v>
      </c>
      <c r="AV36" s="11">
        <f t="shared" si="28"/>
        <v>0</v>
      </c>
      <c r="AW36" s="39">
        <f t="shared" si="29"/>
        <v>0</v>
      </c>
      <c r="AX36" s="11">
        <f t="shared" si="30"/>
        <v>0</v>
      </c>
      <c r="AY36" s="136">
        <f t="shared" si="31"/>
        <v>0</v>
      </c>
    </row>
    <row r="37" spans="1:51" ht="24" customHeight="1" x14ac:dyDescent="0.2">
      <c r="A37" s="133" t="s">
        <v>4</v>
      </c>
      <c r="B37" s="134" t="s">
        <v>163</v>
      </c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39">
        <f t="shared" si="23"/>
        <v>0</v>
      </c>
      <c r="AR37" s="11">
        <f t="shared" si="24"/>
        <v>0</v>
      </c>
      <c r="AS37" s="39">
        <f t="shared" si="25"/>
        <v>0</v>
      </c>
      <c r="AT37" s="11">
        <f t="shared" si="26"/>
        <v>0</v>
      </c>
      <c r="AU37" s="39">
        <f t="shared" si="27"/>
        <v>0</v>
      </c>
      <c r="AV37" s="11">
        <f t="shared" si="28"/>
        <v>0</v>
      </c>
      <c r="AW37" s="39">
        <f t="shared" si="29"/>
        <v>0</v>
      </c>
      <c r="AX37" s="11">
        <f t="shared" si="30"/>
        <v>0</v>
      </c>
      <c r="AY37" s="136">
        <f t="shared" si="31"/>
        <v>0</v>
      </c>
    </row>
    <row r="38" spans="1:51" ht="12" customHeight="1" x14ac:dyDescent="0.2">
      <c r="A38" s="133" t="s">
        <v>5</v>
      </c>
      <c r="B38" s="134" t="s">
        <v>164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39">
        <f t="shared" si="23"/>
        <v>0</v>
      </c>
      <c r="AR38" s="11">
        <f t="shared" si="24"/>
        <v>0</v>
      </c>
      <c r="AS38" s="39">
        <f t="shared" si="25"/>
        <v>0</v>
      </c>
      <c r="AT38" s="11">
        <f t="shared" si="26"/>
        <v>0</v>
      </c>
      <c r="AU38" s="39">
        <f t="shared" si="27"/>
        <v>0</v>
      </c>
      <c r="AV38" s="11">
        <f t="shared" si="28"/>
        <v>0</v>
      </c>
      <c r="AW38" s="39">
        <f t="shared" si="29"/>
        <v>0</v>
      </c>
      <c r="AX38" s="11">
        <f t="shared" si="30"/>
        <v>0</v>
      </c>
      <c r="AY38" s="136">
        <f t="shared" si="31"/>
        <v>0</v>
      </c>
    </row>
    <row r="39" spans="1:51" ht="59.1" customHeight="1" x14ac:dyDescent="0.2">
      <c r="A39" s="133" t="s">
        <v>7</v>
      </c>
      <c r="B39" s="134" t="s">
        <v>165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39">
        <f t="shared" si="23"/>
        <v>0</v>
      </c>
      <c r="AR39" s="11">
        <f t="shared" si="24"/>
        <v>0</v>
      </c>
      <c r="AS39" s="39">
        <f t="shared" si="25"/>
        <v>0</v>
      </c>
      <c r="AT39" s="11">
        <f t="shared" si="26"/>
        <v>0</v>
      </c>
      <c r="AU39" s="39">
        <f t="shared" si="27"/>
        <v>0</v>
      </c>
      <c r="AV39" s="11">
        <f t="shared" si="28"/>
        <v>0</v>
      </c>
      <c r="AW39" s="39">
        <f t="shared" si="29"/>
        <v>0</v>
      </c>
      <c r="AX39" s="11">
        <f t="shared" si="30"/>
        <v>0</v>
      </c>
      <c r="AY39" s="136">
        <f t="shared" si="31"/>
        <v>0</v>
      </c>
    </row>
    <row r="40" spans="1:51" ht="12" customHeight="1" x14ac:dyDescent="0.2">
      <c r="A40" s="133" t="s">
        <v>8</v>
      </c>
      <c r="B40" s="134" t="s">
        <v>167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39">
        <f t="shared" si="23"/>
        <v>0</v>
      </c>
      <c r="AR40" s="11">
        <f t="shared" si="24"/>
        <v>0</v>
      </c>
      <c r="AS40" s="39">
        <f t="shared" si="25"/>
        <v>0</v>
      </c>
      <c r="AT40" s="11">
        <f t="shared" si="26"/>
        <v>0</v>
      </c>
      <c r="AU40" s="39">
        <f t="shared" si="27"/>
        <v>0</v>
      </c>
      <c r="AV40" s="11">
        <f t="shared" si="28"/>
        <v>0</v>
      </c>
      <c r="AW40" s="39">
        <f t="shared" si="29"/>
        <v>0</v>
      </c>
      <c r="AX40" s="11">
        <f t="shared" si="30"/>
        <v>0</v>
      </c>
      <c r="AY40" s="136">
        <f t="shared" si="31"/>
        <v>0</v>
      </c>
    </row>
    <row r="41" spans="1:51" ht="24" customHeight="1" x14ac:dyDescent="0.2">
      <c r="A41" s="46" t="s">
        <v>166</v>
      </c>
      <c r="B41" s="134" t="s">
        <v>169</v>
      </c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39">
        <f t="shared" si="23"/>
        <v>0</v>
      </c>
      <c r="AR41" s="11">
        <f t="shared" si="24"/>
        <v>0</v>
      </c>
      <c r="AS41" s="39">
        <f t="shared" si="25"/>
        <v>0</v>
      </c>
      <c r="AT41" s="11">
        <f t="shared" si="26"/>
        <v>0</v>
      </c>
      <c r="AU41" s="39">
        <f t="shared" si="27"/>
        <v>0</v>
      </c>
      <c r="AV41" s="11">
        <f t="shared" si="28"/>
        <v>0</v>
      </c>
      <c r="AW41" s="39">
        <f t="shared" si="29"/>
        <v>0</v>
      </c>
      <c r="AX41" s="11">
        <f t="shared" si="30"/>
        <v>0</v>
      </c>
      <c r="AY41" s="136">
        <f t="shared" si="31"/>
        <v>0</v>
      </c>
    </row>
    <row r="42" spans="1:51" ht="24" customHeight="1" x14ac:dyDescent="0.2">
      <c r="A42" s="46" t="s">
        <v>168</v>
      </c>
      <c r="B42" s="134" t="s">
        <v>171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39">
        <f t="shared" si="23"/>
        <v>0</v>
      </c>
      <c r="AR42" s="11">
        <f t="shared" si="24"/>
        <v>0</v>
      </c>
      <c r="AS42" s="39">
        <f t="shared" si="25"/>
        <v>0</v>
      </c>
      <c r="AT42" s="11">
        <f t="shared" si="26"/>
        <v>0</v>
      </c>
      <c r="AU42" s="39">
        <f t="shared" si="27"/>
        <v>0</v>
      </c>
      <c r="AV42" s="11">
        <f t="shared" si="28"/>
        <v>0</v>
      </c>
      <c r="AW42" s="39">
        <f t="shared" si="29"/>
        <v>0</v>
      </c>
      <c r="AX42" s="11">
        <f t="shared" si="30"/>
        <v>0</v>
      </c>
      <c r="AY42" s="136">
        <f t="shared" si="31"/>
        <v>0</v>
      </c>
    </row>
    <row r="43" spans="1:51" ht="24" customHeight="1" x14ac:dyDescent="0.2">
      <c r="A43" s="46" t="s">
        <v>170</v>
      </c>
      <c r="B43" s="147" t="s">
        <v>172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39">
        <f t="shared" si="23"/>
        <v>0</v>
      </c>
      <c r="AR43" s="11">
        <f t="shared" si="24"/>
        <v>0</v>
      </c>
      <c r="AS43" s="39">
        <f t="shared" si="25"/>
        <v>0</v>
      </c>
      <c r="AT43" s="11">
        <f t="shared" si="26"/>
        <v>0</v>
      </c>
      <c r="AU43" s="39">
        <f t="shared" si="27"/>
        <v>0</v>
      </c>
      <c r="AV43" s="11">
        <f t="shared" si="28"/>
        <v>0</v>
      </c>
      <c r="AW43" s="39">
        <f t="shared" si="29"/>
        <v>0</v>
      </c>
      <c r="AX43" s="11">
        <f t="shared" si="30"/>
        <v>0</v>
      </c>
      <c r="AY43" s="136">
        <f t="shared" si="31"/>
        <v>0</v>
      </c>
    </row>
    <row r="44" spans="1:51" s="10" customFormat="1" ht="12" customHeight="1" x14ac:dyDescent="0.2">
      <c r="A44" s="197" t="s">
        <v>158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4">
        <f>AVERAGE(AR34:AR43)</f>
        <v>0</v>
      </c>
      <c r="AR44" s="195"/>
      <c r="AS44" s="194">
        <f>AVERAGE(AT34:AT43)</f>
        <v>0</v>
      </c>
      <c r="AT44" s="195"/>
      <c r="AU44" s="194">
        <f>AVERAGE(AV34:AV43)</f>
        <v>0</v>
      </c>
      <c r="AV44" s="195"/>
      <c r="AW44" s="194">
        <f>AVERAGE(AX34:AX43)</f>
        <v>0</v>
      </c>
      <c r="AX44" s="195"/>
      <c r="AY44" s="138">
        <f>SUM(AQ44,AS44,AU44,AW44)</f>
        <v>0</v>
      </c>
    </row>
    <row r="45" spans="1:51" ht="12" customHeight="1" x14ac:dyDescent="0.2"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</row>
    <row r="46" spans="1:51" s="3" customFormat="1" ht="12" customHeight="1" x14ac:dyDescent="0.2">
      <c r="A46" s="141">
        <v>3</v>
      </c>
      <c r="B46" s="148" t="s">
        <v>186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4"/>
      <c r="AQ46" s="130" t="s">
        <v>6</v>
      </c>
      <c r="AR46" s="131" t="s">
        <v>151</v>
      </c>
      <c r="AS46" s="130" t="s">
        <v>6</v>
      </c>
      <c r="AT46" s="131" t="s">
        <v>151</v>
      </c>
      <c r="AU46" s="130" t="s">
        <v>6</v>
      </c>
      <c r="AV46" s="131" t="s">
        <v>151</v>
      </c>
      <c r="AW46" s="130" t="s">
        <v>6</v>
      </c>
      <c r="AX46" s="131" t="s">
        <v>151</v>
      </c>
      <c r="AY46" s="132" t="s">
        <v>6</v>
      </c>
    </row>
    <row r="47" spans="1:51" ht="24" customHeight="1" x14ac:dyDescent="0.2">
      <c r="A47" s="133" t="s">
        <v>1</v>
      </c>
      <c r="B47" s="134" t="s">
        <v>174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39">
        <f t="shared" ref="AQ47:AQ48" si="32">COUNTIF(C47:AP47,"1")</f>
        <v>0</v>
      </c>
      <c r="AR47" s="11">
        <f t="shared" ref="AR47:AR48" si="33">AQ47/$C$9*100</f>
        <v>0</v>
      </c>
      <c r="AS47" s="39">
        <f t="shared" ref="AS47:AS48" si="34">COUNTIF(C47:AP47,"2")</f>
        <v>0</v>
      </c>
      <c r="AT47" s="11">
        <f t="shared" ref="AT47:AT48" si="35">AS47/$C$9*100</f>
        <v>0</v>
      </c>
      <c r="AU47" s="39">
        <f t="shared" ref="AU47:AU48" si="36">COUNTIF(C47:AP47,"3")</f>
        <v>0</v>
      </c>
      <c r="AV47" s="11">
        <f t="shared" ref="AV47:AV48" si="37">AU47/$C$9*100</f>
        <v>0</v>
      </c>
      <c r="AW47" s="39">
        <f t="shared" ref="AW47:AW48" si="38">COUNTIF(C47:AP47,"4")</f>
        <v>0</v>
      </c>
      <c r="AX47" s="11">
        <f t="shared" ref="AX47:AX48" si="39">AW47/$C$9*100</f>
        <v>0</v>
      </c>
      <c r="AY47" s="136">
        <f t="shared" ref="AY47:AY48" si="40">SUM(AQ47,AS47,AU47,AW47)</f>
        <v>0</v>
      </c>
    </row>
    <row r="48" spans="1:51" ht="24" customHeight="1" x14ac:dyDescent="0.2">
      <c r="A48" s="133" t="s">
        <v>2</v>
      </c>
      <c r="B48" s="134" t="s">
        <v>175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39">
        <f t="shared" si="32"/>
        <v>0</v>
      </c>
      <c r="AR48" s="11">
        <f t="shared" si="33"/>
        <v>0</v>
      </c>
      <c r="AS48" s="39">
        <f t="shared" si="34"/>
        <v>0</v>
      </c>
      <c r="AT48" s="11">
        <f t="shared" si="35"/>
        <v>0</v>
      </c>
      <c r="AU48" s="39">
        <f t="shared" si="36"/>
        <v>0</v>
      </c>
      <c r="AV48" s="11">
        <f t="shared" si="37"/>
        <v>0</v>
      </c>
      <c r="AW48" s="39">
        <f t="shared" si="38"/>
        <v>0</v>
      </c>
      <c r="AX48" s="11">
        <f t="shared" si="39"/>
        <v>0</v>
      </c>
      <c r="AY48" s="136">
        <f t="shared" si="40"/>
        <v>0</v>
      </c>
    </row>
    <row r="49" spans="1:51" x14ac:dyDescent="0.2">
      <c r="A49" s="197" t="s">
        <v>158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4">
        <f>AVERAGE(AR47:AR48)</f>
        <v>0</v>
      </c>
      <c r="AR49" s="195"/>
      <c r="AS49" s="194">
        <f>AVERAGE(AT47:AT48)</f>
        <v>0</v>
      </c>
      <c r="AT49" s="195"/>
      <c r="AU49" s="194">
        <f>AVERAGE(AV47:AV48)</f>
        <v>0</v>
      </c>
      <c r="AV49" s="195"/>
      <c r="AW49" s="194">
        <f>AVERAGE(AX47:AX48)</f>
        <v>0</v>
      </c>
      <c r="AX49" s="195"/>
      <c r="AY49" s="138">
        <f>SUM(AQ49,AS49,AU49,AW49)</f>
        <v>0</v>
      </c>
    </row>
    <row r="50" spans="1:51" ht="12" customHeight="1" x14ac:dyDescent="0.2">
      <c r="A50" s="156" t="s">
        <v>188</v>
      </c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9"/>
      <c r="AQ50" s="153" t="s">
        <v>6</v>
      </c>
      <c r="AR50" s="154" t="s">
        <v>151</v>
      </c>
      <c r="AS50" s="153" t="s">
        <v>6</v>
      </c>
      <c r="AT50" s="154" t="s">
        <v>151</v>
      </c>
      <c r="AU50" s="153" t="s">
        <v>6</v>
      </c>
      <c r="AV50" s="154" t="s">
        <v>151</v>
      </c>
      <c r="AW50" s="153" t="s">
        <v>6</v>
      </c>
      <c r="AX50" s="154" t="s">
        <v>151</v>
      </c>
      <c r="AY50" s="155" t="s">
        <v>6</v>
      </c>
    </row>
    <row r="51" spans="1:51" ht="12" customHeight="1" x14ac:dyDescent="0.2">
      <c r="A51" s="30" t="s">
        <v>1</v>
      </c>
      <c r="B51" s="134" t="s">
        <v>173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39">
        <f>COUNTIF(C51:AP51,"1")</f>
        <v>0</v>
      </c>
      <c r="AR51" s="11">
        <f>AQ51/$C$9*100</f>
        <v>0</v>
      </c>
      <c r="AS51" s="39">
        <f>COUNTIF(C51:AP51,"2")</f>
        <v>0</v>
      </c>
      <c r="AT51" s="11">
        <f>AS51/$C$9*100</f>
        <v>0</v>
      </c>
      <c r="AU51" s="39">
        <f>COUNTIF(C51:AP51,"3")</f>
        <v>0</v>
      </c>
      <c r="AV51" s="11">
        <f>AU51/$C$9*100</f>
        <v>0</v>
      </c>
      <c r="AW51" s="39">
        <f>COUNTIF(C51:AP51,"4")</f>
        <v>0</v>
      </c>
      <c r="AX51" s="11">
        <f>AW51/$C$9*100</f>
        <v>0</v>
      </c>
      <c r="AY51" s="136">
        <f>SUM(AQ51,AS51,AU51,AW51)</f>
        <v>0</v>
      </c>
    </row>
    <row r="52" spans="1:51" ht="12" customHeight="1" x14ac:dyDescent="0.2">
      <c r="A52" s="46" t="s">
        <v>2</v>
      </c>
      <c r="B52" s="134" t="s">
        <v>159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39">
        <f>COUNTIF(C52:AP52,"1")</f>
        <v>0</v>
      </c>
      <c r="AR52" s="11">
        <f>AQ52/$C$9*100</f>
        <v>0</v>
      </c>
      <c r="AS52" s="39">
        <f>COUNTIF(C52:AP52,"2")</f>
        <v>0</v>
      </c>
      <c r="AT52" s="11">
        <f>AS52/$C$9*100</f>
        <v>0</v>
      </c>
      <c r="AU52" s="39">
        <f>COUNTIF(C52:AP52,"3")</f>
        <v>0</v>
      </c>
      <c r="AV52" s="11">
        <f>AU52/$C$9*100</f>
        <v>0</v>
      </c>
      <c r="AW52" s="39">
        <f>COUNTIF(C52:AP52,"4")</f>
        <v>0</v>
      </c>
      <c r="AX52" s="11">
        <f>AW52/$C$9*100</f>
        <v>0</v>
      </c>
      <c r="AY52" s="136">
        <f>SUM(AQ52,AS52,AU52,AW52)</f>
        <v>0</v>
      </c>
    </row>
    <row r="53" spans="1:51" ht="12" customHeight="1" x14ac:dyDescent="0.2">
      <c r="A53" s="46" t="s">
        <v>3</v>
      </c>
      <c r="B53" s="119" t="s">
        <v>176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39">
        <f>COUNTIF(C53:AP53,"1")</f>
        <v>0</v>
      </c>
      <c r="AR53" s="11">
        <f>AQ53/$C$9*100</f>
        <v>0</v>
      </c>
      <c r="AS53" s="39">
        <f>COUNTIF(C53:AP53,"2")</f>
        <v>0</v>
      </c>
      <c r="AT53" s="11">
        <f>AS53/$C$9*100</f>
        <v>0</v>
      </c>
      <c r="AU53" s="39">
        <f>COUNTIF(C53:AP53,"3")</f>
        <v>0</v>
      </c>
      <c r="AV53" s="11">
        <f>AU53/$C$9*100</f>
        <v>0</v>
      </c>
      <c r="AW53" s="39">
        <f>COUNTIF(C53:AP53,"4")</f>
        <v>0</v>
      </c>
      <c r="AX53" s="11">
        <f>AW53/$C$9*100</f>
        <v>0</v>
      </c>
      <c r="AY53" s="136">
        <f>SUM(AQ53,AS53,AU53,AW53)</f>
        <v>0</v>
      </c>
    </row>
    <row r="54" spans="1:51" s="2" customFormat="1" ht="12" customHeight="1" x14ac:dyDescent="0.25">
      <c r="A54" s="197" t="s">
        <v>158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4">
        <f>AVERAGE(AR51:AR53)</f>
        <v>0</v>
      </c>
      <c r="AR54" s="195"/>
      <c r="AS54" s="194">
        <f>AVERAGE(AT51:AT53)</f>
        <v>0</v>
      </c>
      <c r="AT54" s="195"/>
      <c r="AU54" s="194">
        <f>AVERAGE(AV51:AV53)</f>
        <v>0</v>
      </c>
      <c r="AV54" s="195"/>
      <c r="AW54" s="194">
        <f>AVERAGE(AX51:AX53)</f>
        <v>0</v>
      </c>
      <c r="AX54" s="195"/>
      <c r="AY54" s="138">
        <f>SUM(AQ54,AS54,AU54,AW54)</f>
        <v>0</v>
      </c>
    </row>
    <row r="55" spans="1:51" s="4" customFormat="1" ht="12" customHeight="1" x14ac:dyDescent="0.25">
      <c r="A55" s="200" t="s">
        <v>177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1">
        <f>AVERAGE(AR19,AQ31,AQ54,AQ44,AQ49,AQ54)</f>
        <v>0</v>
      </c>
      <c r="AR55" s="202"/>
      <c r="AS55" s="201">
        <f>AVERAGE(AT19,AS31,AS54,AS44,AS49,AS54)</f>
        <v>0</v>
      </c>
      <c r="AT55" s="202"/>
      <c r="AU55" s="201">
        <f>AVERAGE(AV19,AU31,AU54,AU44,AU49,AU54)</f>
        <v>0</v>
      </c>
      <c r="AV55" s="202"/>
      <c r="AW55" s="201">
        <f>AVERAGE(AX19,AW31,AW54,AW44,AW49,AW54)</f>
        <v>0</v>
      </c>
      <c r="AX55" s="202"/>
      <c r="AY55" s="149">
        <f>SUM(AQ55,AS55,AU55,AW55)</f>
        <v>0</v>
      </c>
    </row>
  </sheetData>
  <mergeCells count="40">
    <mergeCell ref="A55:AP55"/>
    <mergeCell ref="AQ55:AR55"/>
    <mergeCell ref="AS55:AT55"/>
    <mergeCell ref="AU55:AV55"/>
    <mergeCell ref="AW55:AX55"/>
    <mergeCell ref="A18:B18"/>
    <mergeCell ref="A49:AP49"/>
    <mergeCell ref="AQ49:AR49"/>
    <mergeCell ref="AS49:AT49"/>
    <mergeCell ref="A44:AP44"/>
    <mergeCell ref="AQ44:AR44"/>
    <mergeCell ref="AS44:AT44"/>
    <mergeCell ref="A31:AP31"/>
    <mergeCell ref="AQ31:AR31"/>
    <mergeCell ref="AS31:AT31"/>
    <mergeCell ref="A54:AP54"/>
    <mergeCell ref="AQ54:AR54"/>
    <mergeCell ref="AS54:AT54"/>
    <mergeCell ref="AU54:AV54"/>
    <mergeCell ref="AW54:AX54"/>
    <mergeCell ref="AU31:AV31"/>
    <mergeCell ref="AW31:AX31"/>
    <mergeCell ref="AU49:AV49"/>
    <mergeCell ref="AW49:AX49"/>
    <mergeCell ref="D12:AY12"/>
    <mergeCell ref="D13:AY13"/>
    <mergeCell ref="D14:AY14"/>
    <mergeCell ref="D15:AY15"/>
    <mergeCell ref="AU44:AV44"/>
    <mergeCell ref="AW44:AX44"/>
    <mergeCell ref="A17:B17"/>
    <mergeCell ref="AQ17:AR17"/>
    <mergeCell ref="AS17:AT17"/>
    <mergeCell ref="AU17:AV17"/>
    <mergeCell ref="AW17:AX17"/>
    <mergeCell ref="H2:H3"/>
    <mergeCell ref="A7:AY7"/>
    <mergeCell ref="C9:AY9"/>
    <mergeCell ref="C10:AY10"/>
    <mergeCell ref="C11:AY11"/>
  </mergeCells>
  <printOptions horizontalCentered="1"/>
  <pageMargins left="0.39000000000000007" right="0.39000000000000007" top="0.79000000000000015" bottom="0.39000000000000007" header="0.2" footer="0.2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7" zoomScale="200" zoomScaleNormal="200" zoomScalePageLayoutView="200" workbookViewId="0">
      <selection activeCell="B46" sqref="B46"/>
    </sheetView>
  </sheetViews>
  <sheetFormatPr defaultColWidth="10.875" defaultRowHeight="12" x14ac:dyDescent="0.2"/>
  <cols>
    <col min="1" max="1" width="10.875" style="20"/>
    <col min="2" max="2" width="23.625" style="21" customWidth="1"/>
    <col min="3" max="4" width="10.875" style="21"/>
    <col min="5" max="6" width="10.875" style="24"/>
    <col min="7" max="7" width="10.875" style="22"/>
    <col min="8" max="16384" width="10.875" style="21"/>
  </cols>
  <sheetData>
    <row r="2" spans="1:5" s="21" customFormat="1" x14ac:dyDescent="0.2">
      <c r="A2" s="20" t="s">
        <v>10</v>
      </c>
      <c r="E2" s="22" t="s">
        <v>11</v>
      </c>
    </row>
    <row r="3" spans="1:5" s="21" customFormat="1" x14ac:dyDescent="0.2">
      <c r="A3" s="20">
        <v>42371</v>
      </c>
      <c r="B3" s="21" t="s">
        <v>134</v>
      </c>
      <c r="E3" s="23" t="s">
        <v>12</v>
      </c>
    </row>
    <row r="4" spans="1:5" s="21" customFormat="1" x14ac:dyDescent="0.2">
      <c r="A4" s="20">
        <v>42408</v>
      </c>
      <c r="B4" s="21" t="s">
        <v>14</v>
      </c>
      <c r="E4" s="24"/>
    </row>
    <row r="5" spans="1:5" s="21" customFormat="1" x14ac:dyDescent="0.2">
      <c r="A5" s="20">
        <v>42423</v>
      </c>
      <c r="B5" s="21" t="s">
        <v>135</v>
      </c>
      <c r="E5" s="24"/>
    </row>
    <row r="6" spans="1:5" s="21" customFormat="1" x14ac:dyDescent="0.2">
      <c r="A6" s="20">
        <v>42495</v>
      </c>
      <c r="B6" s="21" t="s">
        <v>15</v>
      </c>
      <c r="E6" s="24"/>
    </row>
    <row r="7" spans="1:5" s="21" customFormat="1" x14ac:dyDescent="0.2">
      <c r="A7" s="20">
        <v>42521</v>
      </c>
      <c r="B7" s="21" t="s">
        <v>16</v>
      </c>
      <c r="E7" s="24"/>
    </row>
    <row r="8" spans="1:5" s="21" customFormat="1" x14ac:dyDescent="0.2">
      <c r="A8" s="20">
        <v>42527</v>
      </c>
      <c r="B8" s="21" t="s">
        <v>133</v>
      </c>
      <c r="E8" s="24"/>
    </row>
    <row r="9" spans="1:5" s="21" customFormat="1" x14ac:dyDescent="0.2">
      <c r="A9" s="20">
        <v>42543</v>
      </c>
      <c r="B9" s="21" t="s">
        <v>18</v>
      </c>
      <c r="E9" s="24"/>
    </row>
    <row r="10" spans="1:5" s="21" customFormat="1" x14ac:dyDescent="0.2">
      <c r="A10" s="20">
        <v>42557</v>
      </c>
      <c r="B10" s="21" t="s">
        <v>136</v>
      </c>
      <c r="E10" s="24"/>
    </row>
    <row r="11" spans="1:5" s="21" customFormat="1" x14ac:dyDescent="0.2">
      <c r="A11" s="20">
        <v>42558</v>
      </c>
      <c r="B11" s="21" t="s">
        <v>136</v>
      </c>
      <c r="E11" s="24"/>
    </row>
    <row r="12" spans="1:5" s="21" customFormat="1" x14ac:dyDescent="0.2">
      <c r="A12" s="20">
        <v>42560</v>
      </c>
      <c r="B12" s="21" t="s">
        <v>136</v>
      </c>
      <c r="E12" s="24"/>
    </row>
    <row r="13" spans="1:5" s="21" customFormat="1" x14ac:dyDescent="0.2">
      <c r="A13" s="20">
        <v>42566</v>
      </c>
      <c r="B13" s="21" t="s">
        <v>17</v>
      </c>
      <c r="E13" s="24"/>
    </row>
    <row r="14" spans="1:5" s="21" customFormat="1" x14ac:dyDescent="0.2">
      <c r="A14" s="20">
        <v>42625</v>
      </c>
      <c r="B14" s="21" t="s">
        <v>137</v>
      </c>
      <c r="E14" s="24"/>
    </row>
    <row r="15" spans="1:5" s="21" customFormat="1" x14ac:dyDescent="0.2">
      <c r="A15" s="20">
        <v>42646</v>
      </c>
      <c r="B15" s="21" t="s">
        <v>51</v>
      </c>
      <c r="E15" s="24"/>
    </row>
    <row r="16" spans="1:5" s="21" customFormat="1" x14ac:dyDescent="0.2">
      <c r="A16" s="20">
        <v>42716</v>
      </c>
      <c r="B16" s="21" t="s">
        <v>13</v>
      </c>
      <c r="E16" s="24"/>
    </row>
    <row r="17" spans="1:2" s="21" customFormat="1" x14ac:dyDescent="0.2">
      <c r="A17" s="20">
        <v>42730</v>
      </c>
      <c r="B17" s="21" t="s">
        <v>19</v>
      </c>
    </row>
    <row r="18" spans="1:2" s="21" customFormat="1" x14ac:dyDescent="0.2">
      <c r="A18" s="20">
        <v>42737</v>
      </c>
      <c r="B18" s="21" t="s">
        <v>209</v>
      </c>
    </row>
    <row r="19" spans="1:2" s="21" customFormat="1" x14ac:dyDescent="0.2">
      <c r="A19" s="20">
        <v>42763</v>
      </c>
      <c r="B19" s="21" t="s">
        <v>14</v>
      </c>
    </row>
    <row r="20" spans="1:2" s="21" customFormat="1" x14ac:dyDescent="0.2">
      <c r="A20" s="20">
        <v>42789</v>
      </c>
      <c r="B20" s="21" t="s">
        <v>210</v>
      </c>
    </row>
    <row r="21" spans="1:2" s="21" customFormat="1" x14ac:dyDescent="0.2">
      <c r="A21" s="20">
        <v>42849</v>
      </c>
      <c r="B21" s="21" t="s">
        <v>15</v>
      </c>
    </row>
    <row r="22" spans="1:2" s="21" customFormat="1" x14ac:dyDescent="0.2">
      <c r="A22" s="20">
        <v>42882</v>
      </c>
      <c r="B22" s="21" t="s">
        <v>133</v>
      </c>
    </row>
    <row r="23" spans="1:2" s="21" customFormat="1" x14ac:dyDescent="0.2">
      <c r="A23" s="20">
        <v>42886</v>
      </c>
      <c r="B23" s="21" t="s">
        <v>16</v>
      </c>
    </row>
    <row r="24" spans="1:2" x14ac:dyDescent="0.2">
      <c r="A24" s="20">
        <v>42898</v>
      </c>
      <c r="B24" s="21" t="s">
        <v>18</v>
      </c>
    </row>
    <row r="25" spans="1:2" x14ac:dyDescent="0.2">
      <c r="A25" s="20">
        <v>42912</v>
      </c>
      <c r="B25" s="21" t="s">
        <v>211</v>
      </c>
    </row>
    <row r="26" spans="1:2" x14ac:dyDescent="0.2">
      <c r="A26" s="20">
        <v>42913</v>
      </c>
      <c r="B26" s="21" t="s">
        <v>211</v>
      </c>
    </row>
    <row r="27" spans="1:2" x14ac:dyDescent="0.2">
      <c r="A27" s="20">
        <v>42914</v>
      </c>
      <c r="B27" s="21" t="s">
        <v>211</v>
      </c>
    </row>
    <row r="28" spans="1:2" x14ac:dyDescent="0.2">
      <c r="A28" s="20">
        <v>42931</v>
      </c>
      <c r="B28" s="21" t="s">
        <v>212</v>
      </c>
    </row>
    <row r="29" spans="1:2" x14ac:dyDescent="0.2">
      <c r="A29" s="20">
        <v>42980</v>
      </c>
      <c r="B29" s="21" t="s">
        <v>213</v>
      </c>
    </row>
    <row r="30" spans="1:2" x14ac:dyDescent="0.2">
      <c r="A30" s="20">
        <v>43001</v>
      </c>
      <c r="B30" s="21" t="s">
        <v>51</v>
      </c>
    </row>
    <row r="31" spans="1:2" x14ac:dyDescent="0.2">
      <c r="A31" s="20">
        <v>43071</v>
      </c>
      <c r="B31" s="21" t="s">
        <v>13</v>
      </c>
    </row>
    <row r="32" spans="1:2" x14ac:dyDescent="0.2">
      <c r="A32" s="20">
        <v>43094</v>
      </c>
      <c r="B32" s="21" t="s">
        <v>19</v>
      </c>
    </row>
    <row r="33" spans="1:2" x14ac:dyDescent="0.2">
      <c r="A33" s="20">
        <v>43101</v>
      </c>
      <c r="B33" s="21" t="s">
        <v>214</v>
      </c>
    </row>
    <row r="34" spans="1:2" x14ac:dyDescent="0.2">
      <c r="A34" s="20">
        <v>43147</v>
      </c>
      <c r="B34" s="21" t="s">
        <v>14</v>
      </c>
    </row>
    <row r="35" spans="1:2" x14ac:dyDescent="0.2">
      <c r="A35" s="20">
        <v>43154</v>
      </c>
      <c r="B35" s="21" t="s">
        <v>215</v>
      </c>
    </row>
    <row r="36" spans="1:2" x14ac:dyDescent="0.2">
      <c r="A36" s="20">
        <v>43203</v>
      </c>
      <c r="B36" s="21" t="s">
        <v>15</v>
      </c>
    </row>
    <row r="37" spans="1:2" x14ac:dyDescent="0.2">
      <c r="A37" s="20">
        <v>43236</v>
      </c>
      <c r="B37" s="21" t="s">
        <v>216</v>
      </c>
    </row>
    <row r="38" spans="1:2" x14ac:dyDescent="0.2">
      <c r="A38" s="20">
        <v>43251</v>
      </c>
      <c r="B38" s="21" t="s">
        <v>16</v>
      </c>
    </row>
    <row r="39" spans="1:2" x14ac:dyDescent="0.2">
      <c r="A39" s="20">
        <v>43267</v>
      </c>
      <c r="B39" s="21" t="s">
        <v>217</v>
      </c>
    </row>
    <row r="40" spans="1:2" x14ac:dyDescent="0.2">
      <c r="A40" s="20">
        <v>43269</v>
      </c>
      <c r="B40" s="21" t="s">
        <v>217</v>
      </c>
    </row>
    <row r="41" spans="1:2" x14ac:dyDescent="0.2">
      <c r="A41" s="20">
        <v>43270</v>
      </c>
      <c r="B41" s="21" t="s">
        <v>217</v>
      </c>
    </row>
    <row r="42" spans="1:2" x14ac:dyDescent="0.2">
      <c r="A42" s="20">
        <v>43297</v>
      </c>
      <c r="B42" s="21" t="s">
        <v>218</v>
      </c>
    </row>
    <row r="43" spans="1:2" x14ac:dyDescent="0.2">
      <c r="A43" s="20">
        <v>43333</v>
      </c>
      <c r="B43" s="21" t="s">
        <v>219</v>
      </c>
    </row>
    <row r="44" spans="1:2" x14ac:dyDescent="0.2">
      <c r="A44" s="20">
        <v>43355</v>
      </c>
      <c r="B44" s="21" t="s">
        <v>220</v>
      </c>
    </row>
    <row r="45" spans="1:2" x14ac:dyDescent="0.2">
      <c r="A45" s="20">
        <v>43425</v>
      </c>
      <c r="B45" s="21" t="s">
        <v>13</v>
      </c>
    </row>
    <row r="46" spans="1:2" x14ac:dyDescent="0.2">
      <c r="A46" s="20">
        <v>43459</v>
      </c>
      <c r="B46" s="21" t="s">
        <v>19</v>
      </c>
    </row>
  </sheetData>
  <sheetProtection password="B4EC" sheet="1" objects="1" scenario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1" sqref="E11"/>
    </sheetView>
  </sheetViews>
  <sheetFormatPr defaultColWidth="11" defaultRowHeight="15.75" x14ac:dyDescent="0.25"/>
  <cols>
    <col min="1" max="1" width="35" customWidth="1"/>
    <col min="2" max="2" width="21.125" customWidth="1"/>
    <col min="3" max="3" width="18.875" customWidth="1"/>
    <col min="4" max="4" width="17.5" customWidth="1"/>
    <col min="5" max="5" width="21.125" customWidth="1"/>
    <col min="6" max="6" width="18.625" customWidth="1"/>
    <col min="7" max="7" width="19.375" customWidth="1"/>
  </cols>
  <sheetData>
    <row r="1" spans="1:7" s="103" customFormat="1" ht="33.950000000000003" customHeight="1" x14ac:dyDescent="0.25">
      <c r="A1" s="102" t="s">
        <v>110</v>
      </c>
      <c r="B1" s="102" t="s">
        <v>113</v>
      </c>
      <c r="C1" s="102" t="s">
        <v>111</v>
      </c>
      <c r="D1" s="102" t="s">
        <v>127</v>
      </c>
      <c r="E1" s="102" t="s">
        <v>128</v>
      </c>
      <c r="F1" s="102" t="s">
        <v>114</v>
      </c>
      <c r="G1" s="102" t="s">
        <v>36</v>
      </c>
    </row>
    <row r="2" spans="1:7" ht="51" customHeight="1" x14ac:dyDescent="0.25"/>
    <row r="3" spans="1:7" ht="30" customHeight="1" x14ac:dyDescent="0.25">
      <c r="A3" s="101" t="s">
        <v>116</v>
      </c>
    </row>
    <row r="4" spans="1:7" ht="56.1" customHeight="1" x14ac:dyDescent="0.25">
      <c r="A4" s="104" t="s">
        <v>124</v>
      </c>
    </row>
    <row r="5" spans="1:7" ht="47.1" customHeight="1" x14ac:dyDescent="0.25">
      <c r="A5" s="104" t="s">
        <v>125</v>
      </c>
    </row>
    <row r="6" spans="1:7" ht="36.950000000000003" customHeight="1" x14ac:dyDescent="0.25">
      <c r="A6" s="104" t="s">
        <v>126</v>
      </c>
    </row>
    <row r="7" spans="1:7" ht="53.1" customHeight="1" x14ac:dyDescent="0.25">
      <c r="A7" s="101" t="s">
        <v>120</v>
      </c>
    </row>
    <row r="8" spans="1:7" ht="41.1" customHeight="1" x14ac:dyDescent="0.25">
      <c r="A8" s="101" t="s">
        <v>122</v>
      </c>
    </row>
    <row r="9" spans="1:7" ht="51" customHeight="1" x14ac:dyDescent="0.25">
      <c r="A9" s="101" t="s">
        <v>121</v>
      </c>
    </row>
    <row r="10" spans="1:7" ht="59.1" customHeight="1" x14ac:dyDescent="0.25">
      <c r="A10" s="101" t="s">
        <v>123</v>
      </c>
    </row>
    <row r="11" spans="1:7" ht="45.95" customHeight="1" x14ac:dyDescent="0.25"/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0" sqref="F10"/>
    </sheetView>
  </sheetViews>
  <sheetFormatPr defaultColWidth="11" defaultRowHeight="15.75" x14ac:dyDescent="0.25"/>
  <cols>
    <col min="1" max="1" width="35" customWidth="1"/>
    <col min="2" max="2" width="21.125" customWidth="1"/>
    <col min="3" max="3" width="18.875" customWidth="1"/>
    <col min="4" max="4" width="17.5" customWidth="1"/>
    <col min="5" max="5" width="21.125" customWidth="1"/>
    <col min="6" max="6" width="18.625" customWidth="1"/>
    <col min="7" max="7" width="17.875" customWidth="1"/>
    <col min="8" max="8" width="19.375" customWidth="1"/>
  </cols>
  <sheetData>
    <row r="1" spans="1:8" s="103" customFormat="1" ht="33.950000000000003" customHeight="1" x14ac:dyDescent="0.25">
      <c r="A1" s="102" t="s">
        <v>110</v>
      </c>
      <c r="B1" s="102" t="s">
        <v>113</v>
      </c>
      <c r="C1" s="102" t="s">
        <v>111</v>
      </c>
      <c r="D1" s="102" t="s">
        <v>127</v>
      </c>
      <c r="E1" s="102" t="s">
        <v>112</v>
      </c>
      <c r="F1" s="102" t="s">
        <v>114</v>
      </c>
      <c r="G1" s="102" t="s">
        <v>115</v>
      </c>
      <c r="H1" s="102" t="s">
        <v>36</v>
      </c>
    </row>
    <row r="2" spans="1:8" ht="51" customHeight="1" x14ac:dyDescent="0.25"/>
    <row r="3" spans="1:8" ht="30" customHeight="1" x14ac:dyDescent="0.25">
      <c r="A3" s="101" t="s">
        <v>116</v>
      </c>
    </row>
    <row r="4" spans="1:8" ht="56.1" customHeight="1" x14ac:dyDescent="0.25">
      <c r="A4" s="101" t="s">
        <v>117</v>
      </c>
    </row>
    <row r="5" spans="1:8" ht="47.1" customHeight="1" x14ac:dyDescent="0.25">
      <c r="A5" s="101" t="s">
        <v>118</v>
      </c>
    </row>
    <row r="6" spans="1:8" ht="36.950000000000003" customHeight="1" x14ac:dyDescent="0.25">
      <c r="A6" s="101" t="s">
        <v>119</v>
      </c>
    </row>
    <row r="7" spans="1:8" ht="53.1" customHeight="1" x14ac:dyDescent="0.25">
      <c r="A7" s="101" t="s">
        <v>120</v>
      </c>
    </row>
    <row r="8" spans="1:8" ht="41.1" customHeight="1" x14ac:dyDescent="0.25">
      <c r="A8" s="101" t="s">
        <v>122</v>
      </c>
    </row>
    <row r="9" spans="1:8" ht="51" customHeight="1" x14ac:dyDescent="0.25">
      <c r="A9" s="101" t="s">
        <v>121</v>
      </c>
    </row>
    <row r="10" spans="1:8" ht="59.1" customHeight="1" x14ac:dyDescent="0.25">
      <c r="A10" s="101" t="s">
        <v>123</v>
      </c>
    </row>
    <row r="11" spans="1:8" ht="45.95" customHeight="1" x14ac:dyDescent="0.25"/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2" sqref="A12"/>
    </sheetView>
  </sheetViews>
  <sheetFormatPr defaultColWidth="11" defaultRowHeight="15.75" x14ac:dyDescent="0.25"/>
  <cols>
    <col min="1" max="1" width="4.5" customWidth="1"/>
    <col min="2" max="2" width="9.125" customWidth="1"/>
  </cols>
  <sheetData>
    <row r="1" spans="1:2" x14ac:dyDescent="0.25">
      <c r="A1" s="161">
        <v>1</v>
      </c>
      <c r="B1" t="s">
        <v>191</v>
      </c>
    </row>
    <row r="2" spans="1:2" x14ac:dyDescent="0.25">
      <c r="A2" s="161" t="s">
        <v>192</v>
      </c>
      <c r="B2" t="s">
        <v>193</v>
      </c>
    </row>
    <row r="3" spans="1:2" x14ac:dyDescent="0.25">
      <c r="A3" s="161" t="s">
        <v>168</v>
      </c>
      <c r="B3" t="s">
        <v>194</v>
      </c>
    </row>
    <row r="4" spans="1:2" x14ac:dyDescent="0.25">
      <c r="A4" s="161" t="s">
        <v>195</v>
      </c>
      <c r="B4" t="s">
        <v>196</v>
      </c>
    </row>
    <row r="5" spans="1:2" x14ac:dyDescent="0.25">
      <c r="A5" s="161" t="s">
        <v>197</v>
      </c>
      <c r="B5" t="s">
        <v>198</v>
      </c>
    </row>
    <row r="8" spans="1:2" x14ac:dyDescent="0.25">
      <c r="A8" s="161" t="s">
        <v>199</v>
      </c>
      <c r="B8" t="s">
        <v>111</v>
      </c>
    </row>
    <row r="9" spans="1:2" x14ac:dyDescent="0.25">
      <c r="A9" s="161" t="s">
        <v>168</v>
      </c>
      <c r="B9" t="s">
        <v>200</v>
      </c>
    </row>
    <row r="10" spans="1:2" x14ac:dyDescent="0.25">
      <c r="A10" s="161" t="s">
        <v>195</v>
      </c>
      <c r="B10" t="s">
        <v>201</v>
      </c>
    </row>
    <row r="11" spans="1:2" x14ac:dyDescent="0.25">
      <c r="A11" s="161" t="s">
        <v>197</v>
      </c>
      <c r="B11" t="s">
        <v>202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  <_dlc_DocId xmlns="3eb395c1-c26a-485a-a474-2edaaa77b21c">H5KF4HN7FMST-810452743-666</_dlc_DocId>
    <_dlc_DocIdUrl xmlns="3eb395c1-c26a-485a-a474-2edaaa77b21c">
      <Url>https://www.msd.gov.bn/_layouts/15/DocIdRedir.aspx?ID=H5KF4HN7FMST-810452743-666</Url>
      <Description>H5KF4HN7FMST-810452743-666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49348C962727CE4F8BE78F552F350F17" ma:contentTypeVersion="3" ma:contentTypeDescription="Upload an image or a photograph." ma:contentTypeScope="" ma:versionID="f05e5f4416b701c85a7b9185eb7841fc">
  <xsd:schema xmlns:xsd="http://www.w3.org/2001/XMLSchema" xmlns:xs="http://www.w3.org/2001/XMLSchema" xmlns:p="http://schemas.microsoft.com/office/2006/metadata/properties" xmlns:ns1="http://schemas.microsoft.com/sharepoint/v3" xmlns:ns2="3eb395c1-c26a-485a-a474-2edaaa77b21c" targetNamespace="http://schemas.microsoft.com/office/2006/metadata/properties" ma:root="true" ma:fieldsID="9c4191d3e6713a79fd22a1099e5b9935" ns1:_="" ns2:_="">
    <xsd:import namespace="http://schemas.microsoft.com/sharepoint/v3"/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18C385-64BC-4CF8-836B-28C0ABAA68D2}"/>
</file>

<file path=customXml/itemProps2.xml><?xml version="1.0" encoding="utf-8"?>
<ds:datastoreItem xmlns:ds="http://schemas.openxmlformats.org/officeDocument/2006/customXml" ds:itemID="{633DD436-ADD9-4D4F-B8AC-56FC515D035A}"/>
</file>

<file path=customXml/itemProps3.xml><?xml version="1.0" encoding="utf-8"?>
<ds:datastoreItem xmlns:ds="http://schemas.openxmlformats.org/officeDocument/2006/customXml" ds:itemID="{FA6AD894-CA8A-4F7F-A4D4-676327D315FE}"/>
</file>

<file path=customXml/itemProps4.xml><?xml version="1.0" encoding="utf-8"?>
<ds:datastoreItem xmlns:ds="http://schemas.openxmlformats.org/officeDocument/2006/customXml" ds:itemID="{50D82C9E-5D70-4653-9AE6-173C64A07D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 Rumusan TPOR </vt:lpstr>
      <vt:lpstr>TPOR P1 </vt:lpstr>
      <vt:lpstr>TPOR P2</vt:lpstr>
      <vt:lpstr>TPOR P3</vt:lpstr>
      <vt:lpstr> KSTP</vt:lpstr>
      <vt:lpstr>Holiday</vt:lpstr>
      <vt:lpstr>Ringkasan proses TPOR</vt:lpstr>
      <vt:lpstr>Ringkasan proses KSTP</vt:lpstr>
      <vt:lpstr>Terma rujukan</vt:lpstr>
      <vt:lpstr>Isu - to be discussed</vt:lpstr>
    </vt:vector>
  </TitlesOfParts>
  <Company>MSD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Azlina Alidin</dc:creator>
  <cp:lastModifiedBy>user</cp:lastModifiedBy>
  <cp:lastPrinted>2016-03-13T11:06:47Z</cp:lastPrinted>
  <dcterms:created xsi:type="dcterms:W3CDTF">2015-03-06T12:37:43Z</dcterms:created>
  <dcterms:modified xsi:type="dcterms:W3CDTF">2016-12-15T07:12:04Z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0x0101020049348C962727CE4F8BE78F552F350F17</vt:lpwstr>
  </property>
  <property fmtid="{D5CDD505-2E9C-101B-9397-08002B2CF9AE}" pid="3" name="_dlc_DocIdItemGuid">
    <vt:lpwstr>944eb397-83bf-4272-9395-621bc089198a</vt:lpwstr>
  </property>
</Properties>
</file>