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msd.intra.gov.bn/divisions/BPP/Sistem Penyampaian Perkhidmatan/Template/"/>
    </mc:Choice>
  </mc:AlternateContent>
  <xr:revisionPtr revIDLastSave="0" documentId="13_ncr:1_{29CE8EDE-1B83-47C7-B356-A9C8A9E6506A}" xr6:coauthVersionLast="36" xr6:coauthVersionMax="36" xr10:uidLastSave="{00000000-0000-0000-0000-000000000000}"/>
  <bookViews>
    <workbookView xWindow="0" yWindow="0" windowWidth="23040" windowHeight="8772" tabRatio="950" firstSheet="4" activeTab="6" xr2:uid="{00000000-000D-0000-FFFF-FFFF00000000}"/>
  </bookViews>
  <sheets>
    <sheet name=" Rumusan TPOR " sheetId="8" state="hidden" r:id="rId1"/>
    <sheet name="TPOR P1 " sheetId="9" state="hidden" r:id="rId2"/>
    <sheet name="TPOR P2" sheetId="10" state="hidden" r:id="rId3"/>
    <sheet name="TPOR P3" sheetId="11" state="hidden" r:id="rId4"/>
    <sheet name="Ringkasan Jendela" sheetId="42" r:id="rId5"/>
    <sheet name="Okt" sheetId="35" r:id="rId6"/>
    <sheet name="Nov" sheetId="37" r:id="rId7"/>
    <sheet name="Dis" sheetId="38" r:id="rId8"/>
    <sheet name="Jan" sheetId="39" r:id="rId9"/>
    <sheet name="Feb" sheetId="40" r:id="rId10"/>
    <sheet name="Mac" sheetId="41" r:id="rId11"/>
    <sheet name="Holiday" sheetId="34" state="hidden" r:id="rId12"/>
    <sheet name="Ringkasan proses TPOR" sheetId="29" state="hidden" r:id="rId13"/>
    <sheet name="Isu - to be discussed" sheetId="31" state="hidden" r:id="rId14"/>
  </sheets>
  <definedNames>
    <definedName name="_xlnm.Print_Area" localSheetId="7">Dis!$A$1:$AY$28</definedName>
    <definedName name="_xlnm.Print_Area" localSheetId="9">Feb!$A$1:$AY$28</definedName>
    <definedName name="_xlnm.Print_Area" localSheetId="8">Jan!$A$1:$AY$28</definedName>
    <definedName name="_xlnm.Print_Area" localSheetId="10">Mac!$A$1:$AY$28</definedName>
    <definedName name="_xlnm.Print_Area" localSheetId="6">Nov!$A$1:$AY$28</definedName>
    <definedName name="_xlnm.Print_Area" localSheetId="5">Okt!$A$1:$AY$28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42" l="1"/>
  <c r="H13" i="42"/>
  <c r="H12" i="42"/>
  <c r="H10" i="42"/>
  <c r="H9" i="42"/>
  <c r="H8" i="42"/>
  <c r="H7" i="42"/>
  <c r="G14" i="42"/>
  <c r="G13" i="42"/>
  <c r="G12" i="42"/>
  <c r="G10" i="42"/>
  <c r="G9" i="42"/>
  <c r="G8" i="42"/>
  <c r="G7" i="42"/>
  <c r="F14" i="42" l="1"/>
  <c r="F13" i="42"/>
  <c r="F12" i="42"/>
  <c r="F10" i="42"/>
  <c r="F9" i="42"/>
  <c r="F8" i="42"/>
  <c r="F7" i="42"/>
  <c r="E14" i="42"/>
  <c r="E13" i="42"/>
  <c r="E12" i="42"/>
  <c r="E10" i="42"/>
  <c r="E9" i="42"/>
  <c r="E8" i="42"/>
  <c r="E7" i="42"/>
  <c r="D14" i="42" l="1"/>
  <c r="D13" i="42"/>
  <c r="D12" i="42"/>
  <c r="D10" i="42"/>
  <c r="D9" i="42"/>
  <c r="D8" i="42"/>
  <c r="D7" i="42"/>
  <c r="C4" i="35" l="1"/>
  <c r="C5" i="42" s="1"/>
  <c r="I5" i="42" s="1"/>
  <c r="C4" i="37"/>
  <c r="D5" i="42"/>
  <c r="C4" i="38"/>
  <c r="E5" i="42"/>
  <c r="C4" i="39"/>
  <c r="F5" i="42"/>
  <c r="C4" i="40"/>
  <c r="G5" i="42"/>
  <c r="C4" i="41"/>
  <c r="H5" i="42"/>
  <c r="AQ18" i="35"/>
  <c r="AR18" i="35" s="1"/>
  <c r="AQ22" i="35" s="1"/>
  <c r="AQ19" i="35"/>
  <c r="AR19" i="35" s="1"/>
  <c r="AQ20" i="35"/>
  <c r="AQ21" i="35"/>
  <c r="AR21" i="35" s="1"/>
  <c r="AS18" i="37"/>
  <c r="AT18" i="37"/>
  <c r="AS19" i="37"/>
  <c r="AT19" i="37"/>
  <c r="AS20" i="37"/>
  <c r="AT20" i="37"/>
  <c r="AS21" i="37"/>
  <c r="AT21" i="37"/>
  <c r="AS22" i="37"/>
  <c r="AQ18" i="38"/>
  <c r="AR18" i="38"/>
  <c r="AQ19" i="38"/>
  <c r="AR19" i="38"/>
  <c r="AQ20" i="38"/>
  <c r="AR20" i="38"/>
  <c r="AQ21" i="38"/>
  <c r="AR21" i="38"/>
  <c r="AQ22" i="38"/>
  <c r="AQ18" i="39"/>
  <c r="AR18" i="39"/>
  <c r="AQ19" i="39"/>
  <c r="AR19" i="39"/>
  <c r="AQ20" i="39"/>
  <c r="AR20" i="39"/>
  <c r="AQ21" i="39"/>
  <c r="AR21" i="39"/>
  <c r="AQ22" i="39"/>
  <c r="AQ18" i="40"/>
  <c r="AR18" i="40"/>
  <c r="AQ19" i="40"/>
  <c r="AR19" i="40"/>
  <c r="AQ20" i="40"/>
  <c r="AR20" i="40"/>
  <c r="AQ21" i="40"/>
  <c r="AR21" i="40"/>
  <c r="AQ22" i="40"/>
  <c r="AQ18" i="41"/>
  <c r="AR18" i="41"/>
  <c r="AQ19" i="41"/>
  <c r="AR19" i="41"/>
  <c r="AQ20" i="41"/>
  <c r="AR20" i="41"/>
  <c r="AQ21" i="41"/>
  <c r="AR21" i="41"/>
  <c r="AQ22" i="41"/>
  <c r="AQ25" i="35"/>
  <c r="AR25" i="35" s="1"/>
  <c r="AQ27" i="35" s="1"/>
  <c r="AQ26" i="35"/>
  <c r="AR26" i="35" s="1"/>
  <c r="AS25" i="37"/>
  <c r="AT25" i="37"/>
  <c r="AS26" i="37"/>
  <c r="AT26" i="37"/>
  <c r="AS27" i="37"/>
  <c r="AQ25" i="38"/>
  <c r="AR25" i="38"/>
  <c r="AQ26" i="38"/>
  <c r="AR26" i="38"/>
  <c r="AQ27" i="38"/>
  <c r="AQ25" i="39"/>
  <c r="AR25" i="39"/>
  <c r="AQ26" i="39"/>
  <c r="AR26" i="39"/>
  <c r="AQ27" i="39"/>
  <c r="AQ25" i="41"/>
  <c r="AR25" i="41"/>
  <c r="AQ26" i="41"/>
  <c r="AR26" i="41"/>
  <c r="AQ27" i="41"/>
  <c r="AQ13" i="35"/>
  <c r="AR13" i="35" s="1"/>
  <c r="AQ15" i="35" s="1"/>
  <c r="AQ14" i="35"/>
  <c r="AR14" i="35" s="1"/>
  <c r="AQ13" i="37"/>
  <c r="AR13" i="37"/>
  <c r="AQ14" i="37"/>
  <c r="AR14" i="37"/>
  <c r="AQ15" i="37"/>
  <c r="AQ13" i="38"/>
  <c r="AR13" i="38"/>
  <c r="AQ14" i="38"/>
  <c r="AR14" i="38"/>
  <c r="AQ15" i="38"/>
  <c r="AQ13" i="39"/>
  <c r="AR13" i="39"/>
  <c r="AQ14" i="39"/>
  <c r="AR14" i="39"/>
  <c r="AQ15" i="39"/>
  <c r="AQ13" i="40"/>
  <c r="AR13" i="40"/>
  <c r="AQ14" i="40"/>
  <c r="AR14" i="40"/>
  <c r="AQ15" i="40"/>
  <c r="AQ13" i="41"/>
  <c r="AR13" i="41"/>
  <c r="AQ14" i="41"/>
  <c r="AR14" i="41"/>
  <c r="AQ15" i="41"/>
  <c r="AS13" i="35"/>
  <c r="AT13" i="35" s="1"/>
  <c r="AS14" i="35"/>
  <c r="AT14" i="35" s="1"/>
  <c r="AS18" i="35"/>
  <c r="AT18" i="35" s="1"/>
  <c r="AS19" i="35"/>
  <c r="AT19" i="35"/>
  <c r="AS20" i="35"/>
  <c r="AT20" i="35" s="1"/>
  <c r="AS21" i="35"/>
  <c r="AT21" i="35" s="1"/>
  <c r="AS25" i="35"/>
  <c r="AT25" i="35" s="1"/>
  <c r="AS26" i="35"/>
  <c r="AT26" i="35" s="1"/>
  <c r="AS27" i="35" s="1"/>
  <c r="AS13" i="37"/>
  <c r="AT13" i="37"/>
  <c r="AS14" i="37"/>
  <c r="AT14" i="37"/>
  <c r="AS15" i="37"/>
  <c r="AS28" i="37"/>
  <c r="AS13" i="38"/>
  <c r="AT13" i="38"/>
  <c r="AS14" i="38"/>
  <c r="AT14" i="38"/>
  <c r="AS15" i="38"/>
  <c r="AS18" i="38"/>
  <c r="AT18" i="38"/>
  <c r="AS19" i="38"/>
  <c r="AT19" i="38"/>
  <c r="AS20" i="38"/>
  <c r="AT20" i="38"/>
  <c r="AS21" i="38"/>
  <c r="AT21" i="38"/>
  <c r="AS22" i="38"/>
  <c r="AS25" i="38"/>
  <c r="AT25" i="38"/>
  <c r="AS26" i="38"/>
  <c r="AT26" i="38"/>
  <c r="AS27" i="38"/>
  <c r="AS28" i="38"/>
  <c r="AS13" i="39"/>
  <c r="AT13" i="39"/>
  <c r="AS14" i="39"/>
  <c r="AT14" i="39"/>
  <c r="AS15" i="39"/>
  <c r="AS18" i="39"/>
  <c r="AT18" i="39"/>
  <c r="AS19" i="39"/>
  <c r="AT19" i="39"/>
  <c r="AS20" i="39"/>
  <c r="AT20" i="39"/>
  <c r="AS21" i="39"/>
  <c r="AT21" i="39"/>
  <c r="AS22" i="39"/>
  <c r="AS25" i="39"/>
  <c r="AT25" i="39"/>
  <c r="AS26" i="39"/>
  <c r="AT26" i="39"/>
  <c r="AS27" i="39"/>
  <c r="AS28" i="39"/>
  <c r="AS13" i="40"/>
  <c r="AT13" i="40"/>
  <c r="AS14" i="40"/>
  <c r="AT14" i="40"/>
  <c r="AS15" i="40"/>
  <c r="AS18" i="40"/>
  <c r="AT18" i="40"/>
  <c r="AS19" i="40"/>
  <c r="AT19" i="40"/>
  <c r="AS20" i="40"/>
  <c r="AT20" i="40"/>
  <c r="AS21" i="40"/>
  <c r="AT21" i="40"/>
  <c r="AS22" i="40"/>
  <c r="AS25" i="40"/>
  <c r="AT25" i="40"/>
  <c r="AS26" i="40"/>
  <c r="AT26" i="40"/>
  <c r="AS27" i="40"/>
  <c r="AS28" i="40"/>
  <c r="AS13" i="41"/>
  <c r="AT13" i="41"/>
  <c r="AS14" i="41"/>
  <c r="AT14" i="41"/>
  <c r="AS15" i="41"/>
  <c r="AS18" i="41"/>
  <c r="AT18" i="41"/>
  <c r="AS19" i="41"/>
  <c r="AT19" i="41"/>
  <c r="AS20" i="41"/>
  <c r="AT20" i="41"/>
  <c r="AS21" i="41"/>
  <c r="AT21" i="41"/>
  <c r="AS22" i="41"/>
  <c r="AS25" i="41"/>
  <c r="AT25" i="41"/>
  <c r="AS26" i="41"/>
  <c r="AT26" i="41"/>
  <c r="AS27" i="41"/>
  <c r="AS28" i="41"/>
  <c r="AU13" i="35"/>
  <c r="AV13" i="35" s="1"/>
  <c r="AU15" i="35" s="1"/>
  <c r="AU14" i="35"/>
  <c r="AV14" i="35"/>
  <c r="AU18" i="35"/>
  <c r="AV18" i="35"/>
  <c r="AU19" i="35"/>
  <c r="AV19" i="35" s="1"/>
  <c r="AU20" i="35"/>
  <c r="AV20" i="35"/>
  <c r="AU21" i="35"/>
  <c r="AV21" i="35" s="1"/>
  <c r="AU25" i="35"/>
  <c r="AV25" i="35"/>
  <c r="AU26" i="35"/>
  <c r="AV26" i="35" s="1"/>
  <c r="AU13" i="37"/>
  <c r="AV13" i="37"/>
  <c r="AU14" i="37"/>
  <c r="AV14" i="37"/>
  <c r="AU15" i="37"/>
  <c r="AU18" i="37"/>
  <c r="AV18" i="37"/>
  <c r="AU19" i="37"/>
  <c r="AV19" i="37"/>
  <c r="AU20" i="37"/>
  <c r="AV20" i="37"/>
  <c r="AU21" i="37"/>
  <c r="AV21" i="37"/>
  <c r="AU22" i="37"/>
  <c r="AU25" i="37"/>
  <c r="AV25" i="37"/>
  <c r="AU26" i="37"/>
  <c r="AV26" i="37"/>
  <c r="AU27" i="37"/>
  <c r="AU28" i="37"/>
  <c r="AU13" i="38"/>
  <c r="AV13" i="38"/>
  <c r="AU14" i="38"/>
  <c r="AV14" i="38"/>
  <c r="AU15" i="38"/>
  <c r="AU18" i="38"/>
  <c r="AV18" i="38"/>
  <c r="AU19" i="38"/>
  <c r="AV19" i="38"/>
  <c r="AU20" i="38"/>
  <c r="AV20" i="38"/>
  <c r="AU21" i="38"/>
  <c r="AV21" i="38"/>
  <c r="AU22" i="38"/>
  <c r="AU25" i="38"/>
  <c r="AV25" i="38"/>
  <c r="AU26" i="38"/>
  <c r="AV26" i="38"/>
  <c r="AU27" i="38"/>
  <c r="AU28" i="38"/>
  <c r="AU13" i="39"/>
  <c r="AV13" i="39"/>
  <c r="AU14" i="39"/>
  <c r="AV14" i="39"/>
  <c r="AU15" i="39"/>
  <c r="AU18" i="39"/>
  <c r="AV18" i="39"/>
  <c r="AU19" i="39"/>
  <c r="AV19" i="39"/>
  <c r="AU20" i="39"/>
  <c r="AV20" i="39"/>
  <c r="AU21" i="39"/>
  <c r="AV21" i="39"/>
  <c r="AU22" i="39"/>
  <c r="AU25" i="39"/>
  <c r="AV25" i="39"/>
  <c r="AU26" i="39"/>
  <c r="AV26" i="39"/>
  <c r="AU27" i="39"/>
  <c r="AU28" i="39"/>
  <c r="AU13" i="40"/>
  <c r="AV13" i="40"/>
  <c r="AU14" i="40"/>
  <c r="AV14" i="40"/>
  <c r="AU15" i="40"/>
  <c r="AU18" i="40"/>
  <c r="AV18" i="40"/>
  <c r="AU19" i="40"/>
  <c r="AV19" i="40"/>
  <c r="AU20" i="40"/>
  <c r="AV20" i="40"/>
  <c r="AU21" i="40"/>
  <c r="AV21" i="40"/>
  <c r="AU22" i="40"/>
  <c r="AU25" i="40"/>
  <c r="AV25" i="40"/>
  <c r="AU26" i="40"/>
  <c r="AV26" i="40"/>
  <c r="AU27" i="40"/>
  <c r="AU28" i="40"/>
  <c r="AU13" i="41"/>
  <c r="AV13" i="41"/>
  <c r="AU14" i="41"/>
  <c r="AV14" i="41"/>
  <c r="AU15" i="41"/>
  <c r="AU18" i="41"/>
  <c r="AV18" i="41"/>
  <c r="AU19" i="41"/>
  <c r="AV19" i="41"/>
  <c r="AU20" i="41"/>
  <c r="AV20" i="41"/>
  <c r="AU21" i="41"/>
  <c r="AV21" i="41"/>
  <c r="AU22" i="41"/>
  <c r="AU25" i="41"/>
  <c r="AV25" i="41"/>
  <c r="AU26" i="41"/>
  <c r="AV26" i="41"/>
  <c r="AU27" i="41"/>
  <c r="AU28" i="41"/>
  <c r="AW13" i="35"/>
  <c r="AX13" i="35" s="1"/>
  <c r="AW15" i="35" s="1"/>
  <c r="AW14" i="35"/>
  <c r="AY14" i="35" s="1"/>
  <c r="AX14" i="35"/>
  <c r="AW18" i="35"/>
  <c r="AX18" i="35"/>
  <c r="AW19" i="35"/>
  <c r="AX19" i="35" s="1"/>
  <c r="AW20" i="35"/>
  <c r="AX20" i="35"/>
  <c r="AW21" i="35"/>
  <c r="AX21" i="35" s="1"/>
  <c r="AW25" i="35"/>
  <c r="AX25" i="35" s="1"/>
  <c r="AW26" i="35"/>
  <c r="AX26" i="35" s="1"/>
  <c r="AW13" i="37"/>
  <c r="AX13" i="37"/>
  <c r="AW14" i="37"/>
  <c r="AX14" i="37"/>
  <c r="AW15" i="37"/>
  <c r="AW18" i="37"/>
  <c r="AX18" i="37"/>
  <c r="AW19" i="37"/>
  <c r="AX19" i="37"/>
  <c r="AW20" i="37"/>
  <c r="AX20" i="37"/>
  <c r="AW21" i="37"/>
  <c r="AX21" i="37"/>
  <c r="AW22" i="37"/>
  <c r="AW25" i="37"/>
  <c r="AX25" i="37"/>
  <c r="AW26" i="37"/>
  <c r="AX26" i="37"/>
  <c r="AW27" i="37"/>
  <c r="AW28" i="37"/>
  <c r="AW13" i="38"/>
  <c r="AX13" i="38"/>
  <c r="AW14" i="38"/>
  <c r="AX14" i="38"/>
  <c r="AW15" i="38"/>
  <c r="AW18" i="38"/>
  <c r="AX18" i="38"/>
  <c r="AW19" i="38"/>
  <c r="AX19" i="38"/>
  <c r="AW20" i="38"/>
  <c r="AX20" i="38"/>
  <c r="AW21" i="38"/>
  <c r="AX21" i="38"/>
  <c r="AW22" i="38"/>
  <c r="AW25" i="38"/>
  <c r="AX25" i="38"/>
  <c r="AW26" i="38"/>
  <c r="AX26" i="38"/>
  <c r="AW27" i="38"/>
  <c r="AW28" i="38"/>
  <c r="AW13" i="39"/>
  <c r="AX13" i="39"/>
  <c r="AW14" i="39"/>
  <c r="AX14" i="39"/>
  <c r="AW15" i="39"/>
  <c r="AW18" i="39"/>
  <c r="AX18" i="39"/>
  <c r="AW19" i="39"/>
  <c r="AX19" i="39"/>
  <c r="AW20" i="39"/>
  <c r="AX20" i="39"/>
  <c r="AW21" i="39"/>
  <c r="AX21" i="39"/>
  <c r="AW22" i="39"/>
  <c r="AW25" i="39"/>
  <c r="AX25" i="39"/>
  <c r="AW26" i="39"/>
  <c r="AX26" i="39"/>
  <c r="AW27" i="39"/>
  <c r="AW28" i="39"/>
  <c r="AW13" i="40"/>
  <c r="AX13" i="40"/>
  <c r="AW14" i="40"/>
  <c r="AX14" i="40"/>
  <c r="AW15" i="40"/>
  <c r="AW18" i="40"/>
  <c r="AX18" i="40"/>
  <c r="AW19" i="40"/>
  <c r="AX19" i="40"/>
  <c r="AW20" i="40"/>
  <c r="AX20" i="40"/>
  <c r="AW21" i="40"/>
  <c r="AX21" i="40"/>
  <c r="AW22" i="40"/>
  <c r="AW25" i="40"/>
  <c r="AX25" i="40"/>
  <c r="AW26" i="40"/>
  <c r="AX26" i="40"/>
  <c r="AW27" i="40"/>
  <c r="AW28" i="40"/>
  <c r="AW13" i="41"/>
  <c r="AX13" i="41"/>
  <c r="AW14" i="41"/>
  <c r="AX14" i="41"/>
  <c r="AW15" i="41"/>
  <c r="AW18" i="41"/>
  <c r="AX18" i="41"/>
  <c r="AW19" i="41"/>
  <c r="AX19" i="41"/>
  <c r="AW20" i="41"/>
  <c r="AX20" i="41"/>
  <c r="AW21" i="41"/>
  <c r="AX21" i="41"/>
  <c r="AW22" i="41"/>
  <c r="AW25" i="41"/>
  <c r="AX25" i="41"/>
  <c r="AW26" i="41"/>
  <c r="AX26" i="41"/>
  <c r="AW27" i="41"/>
  <c r="AW28" i="41"/>
  <c r="AQ18" i="37"/>
  <c r="AR18" i="37"/>
  <c r="AQ19" i="37"/>
  <c r="AR19" i="37"/>
  <c r="AQ20" i="37"/>
  <c r="AR20" i="37"/>
  <c r="AQ21" i="37"/>
  <c r="AR21" i="37"/>
  <c r="AQ22" i="37"/>
  <c r="AQ25" i="37"/>
  <c r="AR25" i="37"/>
  <c r="AQ26" i="37"/>
  <c r="AR26" i="37"/>
  <c r="AQ27" i="37"/>
  <c r="AQ28" i="37"/>
  <c r="AQ28" i="38"/>
  <c r="AQ28" i="39"/>
  <c r="AQ25" i="40"/>
  <c r="AR25" i="40"/>
  <c r="AQ26" i="40"/>
  <c r="AR26" i="40"/>
  <c r="AQ27" i="40"/>
  <c r="AQ28" i="40"/>
  <c r="AQ28" i="41"/>
  <c r="AY28" i="41"/>
  <c r="AY27" i="41"/>
  <c r="AY26" i="41"/>
  <c r="AY25" i="41"/>
  <c r="AY22" i="41"/>
  <c r="AY21" i="41"/>
  <c r="AY20" i="41"/>
  <c r="AY19" i="41"/>
  <c r="AY18" i="41"/>
  <c r="AY15" i="41"/>
  <c r="AY14" i="41"/>
  <c r="AY13" i="41"/>
  <c r="C5" i="41"/>
  <c r="AY28" i="40"/>
  <c r="AY27" i="40"/>
  <c r="AY26" i="40"/>
  <c r="AY25" i="40"/>
  <c r="AY22" i="40"/>
  <c r="AY21" i="40"/>
  <c r="AY20" i="40"/>
  <c r="AY19" i="40"/>
  <c r="AY18" i="40"/>
  <c r="AY15" i="40"/>
  <c r="AY14" i="40"/>
  <c r="AY13" i="40"/>
  <c r="C5" i="40"/>
  <c r="AY28" i="39"/>
  <c r="AY27" i="39"/>
  <c r="AY26" i="39"/>
  <c r="AY25" i="39"/>
  <c r="AY22" i="39"/>
  <c r="AY21" i="39"/>
  <c r="AY20" i="39"/>
  <c r="AY19" i="39"/>
  <c r="AY18" i="39"/>
  <c r="AY15" i="39"/>
  <c r="AY14" i="39"/>
  <c r="AY13" i="39"/>
  <c r="C5" i="39"/>
  <c r="AY28" i="38"/>
  <c r="AY27" i="38"/>
  <c r="AY26" i="38"/>
  <c r="AY25" i="38"/>
  <c r="AY22" i="38"/>
  <c r="AY21" i="38"/>
  <c r="AY20" i="38"/>
  <c r="AY19" i="38"/>
  <c r="AY18" i="38"/>
  <c r="AY15" i="38"/>
  <c r="AY14" i="38"/>
  <c r="AY13" i="38"/>
  <c r="C5" i="38"/>
  <c r="AY28" i="37"/>
  <c r="AY27" i="37"/>
  <c r="AY26" i="37"/>
  <c r="AY25" i="37"/>
  <c r="AY22" i="37"/>
  <c r="AY21" i="37"/>
  <c r="AY20" i="37"/>
  <c r="AY19" i="37"/>
  <c r="AY18" i="37"/>
  <c r="AY15" i="37"/>
  <c r="AY14" i="37"/>
  <c r="AY13" i="37"/>
  <c r="C5" i="37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15" i="11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21" i="10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21" i="9"/>
  <c r="E18" i="8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D17" i="10"/>
  <c r="D18" i="10"/>
  <c r="E17" i="8"/>
  <c r="C17" i="10"/>
  <c r="C18" i="10"/>
  <c r="E16" i="8"/>
  <c r="E17" i="10"/>
  <c r="E18" i="10"/>
  <c r="E13" i="8"/>
  <c r="E12" i="8"/>
  <c r="I17" i="10"/>
  <c r="E22" i="8"/>
  <c r="H17" i="10"/>
  <c r="E21" i="8"/>
  <c r="G17" i="10"/>
  <c r="E20" i="8"/>
  <c r="F17" i="10"/>
  <c r="E19" i="8"/>
  <c r="E15" i="8"/>
  <c r="D13" i="8"/>
  <c r="D18" i="8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D17" i="9"/>
  <c r="D18" i="9"/>
  <c r="D17" i="8"/>
  <c r="C17" i="9"/>
  <c r="C18" i="9"/>
  <c r="D16" i="8"/>
  <c r="D15" i="8"/>
  <c r="D19" i="8"/>
  <c r="D22" i="8"/>
  <c r="D21" i="8"/>
  <c r="D20" i="8"/>
  <c r="F12" i="8"/>
  <c r="D12" i="8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C11" i="11"/>
  <c r="C12" i="11"/>
  <c r="F16" i="8"/>
  <c r="F15" i="8"/>
  <c r="I11" i="11"/>
  <c r="F22" i="8"/>
  <c r="H11" i="11"/>
  <c r="F21" i="8"/>
  <c r="G11" i="11"/>
  <c r="F20" i="8"/>
  <c r="F11" i="11"/>
  <c r="F19" i="8"/>
  <c r="E11" i="11"/>
  <c r="E12" i="11"/>
  <c r="F18" i="8"/>
  <c r="D11" i="11"/>
  <c r="D12" i="11"/>
  <c r="F17" i="8"/>
  <c r="F13" i="8"/>
  <c r="I17" i="9"/>
  <c r="H17" i="9"/>
  <c r="G17" i="9"/>
  <c r="F17" i="9"/>
  <c r="E17" i="9"/>
  <c r="E18" i="9"/>
  <c r="AY26" i="35" l="1"/>
  <c r="AY18" i="35"/>
  <c r="AS22" i="35"/>
  <c r="AR20" i="35"/>
  <c r="AW27" i="35"/>
  <c r="AU27" i="35"/>
  <c r="AY25" i="35"/>
  <c r="AY19" i="35"/>
  <c r="AW22" i="35"/>
  <c r="AW28" i="35"/>
  <c r="AY20" i="35"/>
  <c r="AU22" i="35"/>
  <c r="AY21" i="35"/>
  <c r="AU28" i="35"/>
  <c r="AS15" i="35"/>
  <c r="AS28" i="35" s="1"/>
  <c r="AQ28" i="35"/>
  <c r="AY15" i="35"/>
  <c r="AY27" i="35"/>
  <c r="AY22" i="35"/>
  <c r="I12" i="42"/>
  <c r="AY13" i="35"/>
  <c r="C13" i="42"/>
  <c r="I13" i="42" s="1"/>
  <c r="C8" i="42"/>
  <c r="I8" i="42" s="1"/>
  <c r="C12" i="42"/>
  <c r="C10" i="42"/>
  <c r="I10" i="42" s="1"/>
  <c r="C14" i="42"/>
  <c r="I14" i="42" s="1"/>
  <c r="C9" i="42"/>
  <c r="I9" i="42" s="1"/>
  <c r="AY28" i="35" l="1"/>
  <c r="C5" i="35"/>
  <c r="C7" i="42"/>
  <c r="I7" i="42" s="1"/>
</calcChain>
</file>

<file path=xl/sharedStrings.xml><?xml version="1.0" encoding="utf-8"?>
<sst xmlns="http://schemas.openxmlformats.org/spreadsheetml/2006/main" count="680" uniqueCount="215">
  <si>
    <t>No</t>
  </si>
  <si>
    <t>Keterangan</t>
  </si>
  <si>
    <t>a.</t>
  </si>
  <si>
    <t>b.</t>
  </si>
  <si>
    <t>c.</t>
  </si>
  <si>
    <t>d.</t>
  </si>
  <si>
    <t>e.</t>
  </si>
  <si>
    <t>Markah akan dikira secara automatik dan perkiraan berdasarkan penemuan dan wajaran yang telah ditetapkan</t>
  </si>
  <si>
    <t>Sila baca arahan sebelum melaksanakan penilaian :</t>
  </si>
  <si>
    <t>Jumlah</t>
  </si>
  <si>
    <t>f.</t>
  </si>
  <si>
    <t>g.</t>
  </si>
  <si>
    <t>Pencapaian TPOR</t>
  </si>
  <si>
    <t>Tarikh</t>
  </si>
  <si>
    <t>Wkend</t>
  </si>
  <si>
    <t>0000101</t>
  </si>
  <si>
    <t>Maulud Nabi Muhammad SAW</t>
  </si>
  <si>
    <t>Chinese New Year</t>
  </si>
  <si>
    <t>Isra &amp; Mikraj</t>
  </si>
  <si>
    <t>RBAF Anniversary</t>
  </si>
  <si>
    <t>HM's Birthday</t>
  </si>
  <si>
    <t>Nuzul A-Quran</t>
  </si>
  <si>
    <t>Christmas</t>
  </si>
  <si>
    <t>Sila isi semua petak yang dishade dengan jawapan yang berkenaan</t>
  </si>
  <si>
    <t>Perkhidmatan</t>
  </si>
  <si>
    <t>TPOR [hari]</t>
  </si>
  <si>
    <t>Jumlah sampel yang diambil</t>
  </si>
  <si>
    <t>Tempoh persampelan diambil</t>
  </si>
  <si>
    <t>Sebab sampel rosak</t>
  </si>
  <si>
    <t xml:space="preserve">Sebab tidak menepati TPOR </t>
  </si>
  <si>
    <t>Cadangan Pembaikan</t>
  </si>
  <si>
    <t>Sila ke S4 PP TPOR P1, P2 dan P3 serta S4 PP MPK P1, P2 dan P3 sebelum mengisi worksheet ini</t>
  </si>
  <si>
    <t>Menepati [%]</t>
  </si>
  <si>
    <t>Tidak Menepati [%]</t>
  </si>
  <si>
    <t>Sampel Rosak [%]</t>
  </si>
  <si>
    <t>Purata [hari]</t>
  </si>
  <si>
    <t>Mode [hari]</t>
  </si>
  <si>
    <t>Tempoh terpanjang [hari]</t>
  </si>
  <si>
    <t>Tempoh terpendek [hari]</t>
  </si>
  <si>
    <t xml:space="preserve">Sila isi column yang dishade </t>
  </si>
  <si>
    <t>Tidak Menepati</t>
  </si>
  <si>
    <t>Sampel Rosak</t>
  </si>
  <si>
    <t>Purata</t>
  </si>
  <si>
    <t>Mode</t>
  </si>
  <si>
    <t>Rujukan</t>
  </si>
  <si>
    <t>Tempoh Masa</t>
  </si>
  <si>
    <t>Menepati TPOR</t>
  </si>
  <si>
    <t>Nota</t>
  </si>
  <si>
    <t>Masukkan tarikh bagi setiap proses menggunakan urutan berikut [mm/dd/yy], yang akan appear as [dd/mm/yyyy], contoh : enter 07/21/14, tarikh yang appear adalah 21/7/2014</t>
  </si>
  <si>
    <t>Sila baca arahan sebelum melaksanakan persampelan :</t>
  </si>
  <si>
    <t>Proses A</t>
  </si>
  <si>
    <t>Proses B</t>
  </si>
  <si>
    <t>Proses C</t>
  </si>
  <si>
    <t>Proses D</t>
  </si>
  <si>
    <t>Nyatakan proses yang dinilai (*)</t>
  </si>
  <si>
    <t>(*) Tetapkan dan senaraikan proses yang terlibat untuk dinilai setelah dipersetujui di antara Kumpulan Pegawai Penilai</t>
  </si>
  <si>
    <r>
      <rPr>
        <sz val="8"/>
        <color rgb="FFFF0000"/>
        <rFont val="Wingdings"/>
        <family val="2"/>
      </rPr>
      <t xml:space="preserve"> </t>
    </r>
  </si>
  <si>
    <t>Menepati</t>
  </si>
  <si>
    <t>Peratus [%]</t>
  </si>
  <si>
    <t xml:space="preserve">Terpanjang </t>
  </si>
  <si>
    <t>Terpendek</t>
  </si>
  <si>
    <t>Ulasan tambahan</t>
  </si>
  <si>
    <t>Jika sampel yang dinilai adalah sampel rosak, sila isikan 'rosak' pada column 'Menepati TPOR'</t>
  </si>
  <si>
    <t>Awal Muharram</t>
  </si>
  <si>
    <r>
      <t xml:space="preserve">ç </t>
    </r>
    <r>
      <rPr>
        <b/>
        <i/>
        <sz val="8"/>
        <color rgb="FFFF0000"/>
        <rFont val="Candara"/>
        <family val="2"/>
      </rPr>
      <t>Row ini dihide semasa Senarai Semak 3PSA ini dicetak (setelah semua data di key-in)</t>
    </r>
  </si>
  <si>
    <t>Row yang dishade ini dihide semasa Senarai Semak 3PSA ini dicetak (setelah semua data di key-in)</t>
  </si>
  <si>
    <t>-</t>
  </si>
  <si>
    <t>P1</t>
  </si>
  <si>
    <t>P2</t>
  </si>
  <si>
    <t>P3</t>
  </si>
  <si>
    <t>Terima dokumen (checklist) dan semak - Kerani</t>
  </si>
  <si>
    <t>Memproses pembayaran bagi tuntutan kontrak</t>
  </si>
  <si>
    <t>BSB/DDS/II.MW.5/2012</t>
  </si>
  <si>
    <t>Payment - 9th Amount - $29,500</t>
  </si>
  <si>
    <t>BSB/DWS/IV.010/2012</t>
  </si>
  <si>
    <t>Baucer pembayaran - Kebenaran (1st approver) [merujuk jumlah yang dibenarkan, &gt;$1M - DG, $100K &lt; x  &lt; $1M - DDG, &lt;$100k - HoF</t>
  </si>
  <si>
    <t>Payment - 2nd Amount - $627,700</t>
  </si>
  <si>
    <t>BSB/DOR/IV.09/2013</t>
  </si>
  <si>
    <t>Payment - 3rd Amount - $149,300</t>
  </si>
  <si>
    <t>BSB/DTS/III.14/2014</t>
  </si>
  <si>
    <t>Payment - 1st Amount - $20,000</t>
  </si>
  <si>
    <t>BSB/DOR/VI.03/2013</t>
  </si>
  <si>
    <t>Payment - 12th Amount - $298,800</t>
  </si>
  <si>
    <t>JKR/DME/II/2014</t>
  </si>
  <si>
    <t>BSB/DTS.II/MW.13/2014</t>
  </si>
  <si>
    <t>Payment - Final, Amount - $63,554</t>
  </si>
  <si>
    <t>BSB/DOR/V.03/2014</t>
  </si>
  <si>
    <t>Payment - 1st, Amount - $91,500</t>
  </si>
  <si>
    <t>Payment - 1st, Amount - $8,400</t>
  </si>
  <si>
    <t>BSB/DDS/II.MW.1/2015</t>
  </si>
  <si>
    <t>BSB/DWS/III.02/2013</t>
  </si>
  <si>
    <t>Payment - 1st, Amount - $151,200, Payment cancelled. Pending amount belum diinclude</t>
  </si>
  <si>
    <t>BSB/DWS/IV.003/2012</t>
  </si>
  <si>
    <t>Payment - 21st, Amount - $16,400. Verification clerk 11 - 22/12/14</t>
  </si>
  <si>
    <t>BSB/DWS/IV.016/2012</t>
  </si>
  <si>
    <t>Payment - 20th, Amount - $16,300. Verification clerk 11 - 22/12/14</t>
  </si>
  <si>
    <t>Payment - 5th, Amount - $25,300, Query 26/4/14, returned 20/5/14. Tidak dapat dikesan kelambatan</t>
  </si>
  <si>
    <t>Payment - 1st, Amount - $6,800. Payment deleted 5/12/15. Tiada sebab payment didelete</t>
  </si>
  <si>
    <t>Memproses pembayaran tuntutan inden / "Purchase Order"</t>
  </si>
  <si>
    <t>Terima di Unit Logging (MULA)</t>
  </si>
  <si>
    <t>Terima baucer - Kerani / Kerani Kewangan</t>
  </si>
  <si>
    <t>Baucer diluluskan - 1st approver, Ketua Bahagian atau Pegawai Kewangan</t>
  </si>
  <si>
    <t>Rujukan (Log No / Voucher ID)</t>
  </si>
  <si>
    <t xml:space="preserve">Rujukan </t>
  </si>
  <si>
    <t>DDS/II.MW.04/12</t>
  </si>
  <si>
    <t>DDS/II.MW.10/12</t>
  </si>
  <si>
    <t>DME/IV.05/2012</t>
  </si>
  <si>
    <t>DWS/VI.004/2012</t>
  </si>
  <si>
    <t>DME/12/2015</t>
  </si>
  <si>
    <t>DDS/III.3/2012</t>
  </si>
  <si>
    <t>DOR/V.04/2014</t>
  </si>
  <si>
    <t xml:space="preserve">DDS/II/MW.3/2014 </t>
  </si>
  <si>
    <t>DDS/II/MW.16/2014</t>
  </si>
  <si>
    <t>DOR/V.08/2013</t>
  </si>
  <si>
    <t>Payment - 8th, Amount $1,800.00</t>
  </si>
  <si>
    <t>Payment - 6th, Amount $16,600.00</t>
  </si>
  <si>
    <t>Payment - 25th, Amount $20,450.00</t>
  </si>
  <si>
    <t>Payment - 11th, Amount $149,600.00</t>
  </si>
  <si>
    <t>Payment - 8th, Amount $941,700.00</t>
  </si>
  <si>
    <t>Payment - 1st, Amount  $46,934.55</t>
  </si>
  <si>
    <t>Payment - 2nd, Amount $29,100.00</t>
  </si>
  <si>
    <t>Payment - 7th, Amount $57,100.00</t>
  </si>
  <si>
    <t>Payment - 2nd, Amount $8,200.00
Query 14/06/2016 : Awaiting invoice tracking dari section untuk memasukan P.O ID &amp; Control ID.</t>
  </si>
  <si>
    <t>Payment - 2nd, Amount $759,500.00</t>
  </si>
  <si>
    <t>Payment - 3rd, Amount $1,152,000.00</t>
  </si>
  <si>
    <t>Memproses Tuntutan Pembayaran Yuran Perundingan</t>
  </si>
  <si>
    <t>Payment - 3rd, Amount $25,500.00;
Query 14/6 - 15/6 : Awaiting additional P.O BU, P.O ID &amp; Control ID in invoice tracking.</t>
  </si>
  <si>
    <t>RUMUSAN PENCAPAIAN TEKAD PEMEDULIAN ORANG RAMAI [TPOR] PERKHIDMATAN UTAMA AGENSI</t>
  </si>
  <si>
    <t>Proses</t>
  </si>
  <si>
    <t>Pegawai fokal MSD</t>
  </si>
  <si>
    <t>Agensi</t>
  </si>
  <si>
    <t>JPM</t>
  </si>
  <si>
    <t>Jerayawara</t>
  </si>
  <si>
    <t>Maklumat dihadapkan ke MSD</t>
  </si>
  <si>
    <t>Laporan analisa</t>
  </si>
  <si>
    <t xml:space="preserve">Analisa (maklumat dari agensi) </t>
  </si>
  <si>
    <t>Laporan individu</t>
  </si>
  <si>
    <t>Mengenalpasti sekurang-kurangnya 3 perkhidmatan utama agensi</t>
  </si>
  <si>
    <t>Menjalankan temubual</t>
  </si>
  <si>
    <t>Menjalankan persampelan &amp; mengisikan template</t>
  </si>
  <si>
    <t>Pengurusan MSD</t>
  </si>
  <si>
    <t>RKPA / Peneraju</t>
  </si>
  <si>
    <t>To update the holiday sheet - perlukan di set by MSD or focal person sendiri?</t>
  </si>
  <si>
    <t>DIstinguish TPOR yang using calendar days / working days</t>
  </si>
  <si>
    <t>Should we limit agency to fill in the more than 4 columns in case of lengthy processes?</t>
  </si>
  <si>
    <t>Should we set number of samples? By total or a portion (25 sample)?</t>
  </si>
  <si>
    <t>New Year 2014</t>
  </si>
  <si>
    <t>30th National Day</t>
  </si>
  <si>
    <t>1 Ramadhan 1435</t>
  </si>
  <si>
    <t>Syawal 1435</t>
  </si>
  <si>
    <t>Aidiladha 1435</t>
  </si>
  <si>
    <t>1 Hijrah 1436</t>
  </si>
  <si>
    <t>New Year 2015</t>
  </si>
  <si>
    <t>31st National Day</t>
  </si>
  <si>
    <t xml:space="preserve">Ramadhan </t>
  </si>
  <si>
    <t>Syawal 1436</t>
  </si>
  <si>
    <t>Aidiladha 1436</t>
  </si>
  <si>
    <t>New Year 2016</t>
  </si>
  <si>
    <t>32nd National Day</t>
  </si>
  <si>
    <t>Syawal 1437</t>
  </si>
  <si>
    <t>Aidiladha 1437</t>
  </si>
  <si>
    <t>Jumlah maklum balas KSTP yang dinilai</t>
  </si>
  <si>
    <t xml:space="preserve">Tahap Kepuasan Hati Pelanggan </t>
  </si>
  <si>
    <t>Memuaskan</t>
  </si>
  <si>
    <t>Sederhana</t>
  </si>
  <si>
    <t>Tidak Memuaskan</t>
  </si>
  <si>
    <t>Tidak Menyatakan</t>
  </si>
  <si>
    <t>Maklumbalas Pelanggan</t>
  </si>
  <si>
    <t>Maklum balas</t>
  </si>
  <si>
    <t>%</t>
  </si>
  <si>
    <t>Purata [%]</t>
  </si>
  <si>
    <t>Keramahan dan kemesraan pegawai / kakitangan ketika melayani awda</t>
  </si>
  <si>
    <t>Kehadiran pegawai / kakitangan [sentiasa berada di tempat kerja]</t>
  </si>
  <si>
    <t>Mudah mendapatkan maklumat-maklumat yang diperlukan</t>
  </si>
  <si>
    <t>Respons pegawai / kakitangan terhadap sesuatu pertanyaan / permohonan</t>
  </si>
  <si>
    <t>Penampilan pegawai / kakitangan yang bertugas [pakaian, senyuman, dsb]</t>
  </si>
  <si>
    <r>
      <t>Penggunaan tanda nama [</t>
    </r>
    <r>
      <rPr>
        <i/>
        <sz val="8"/>
        <color theme="1"/>
        <rFont val="Candara"/>
        <family val="2"/>
      </rPr>
      <t>name tag</t>
    </r>
    <r>
      <rPr>
        <sz val="8"/>
        <color theme="1"/>
        <rFont val="Candara"/>
        <family val="2"/>
      </rPr>
      <t>] pegawai / kakitangan</t>
    </r>
  </si>
  <si>
    <t>Keseluruhan</t>
  </si>
  <si>
    <t>TPOR</t>
  </si>
  <si>
    <t>KSTP</t>
  </si>
  <si>
    <t>Jumlah borang - no limit? or stick to 40 minimum?</t>
  </si>
  <si>
    <t>PERSEKITARAN DAN KEMUDAHAN</t>
  </si>
  <si>
    <t>Sistem giliran (manual atau elektronik)</t>
  </si>
  <si>
    <t>INTERAKSI PEGAWAI DENGAN KAKITANGAN / PELANGGAN</t>
  </si>
  <si>
    <t>KETRAMPILAN</t>
  </si>
  <si>
    <t>General</t>
  </si>
  <si>
    <t>Accomodate period for agencies to familiarizing with the template?</t>
  </si>
  <si>
    <t>Do we show some example during roadshow??</t>
  </si>
  <si>
    <t>Tempoh pengumpulan maklum balas</t>
  </si>
  <si>
    <t xml:space="preserve"> KAJI SELIDIK TUMPUAN PELANGGAN [KSTP]</t>
  </si>
  <si>
    <r>
      <t xml:space="preserve">Kod </t>
    </r>
    <r>
      <rPr>
        <i/>
        <sz val="8"/>
        <color theme="1"/>
        <rFont val="Candara"/>
        <family val="2"/>
      </rPr>
      <t xml:space="preserve">rating </t>
    </r>
    <r>
      <rPr>
        <sz val="8"/>
        <color theme="1"/>
        <rFont val="Candara"/>
        <family val="2"/>
      </rPr>
      <t xml:space="preserve">bagi </t>
    </r>
    <r>
      <rPr>
        <i/>
        <sz val="8"/>
        <color theme="1"/>
        <rFont val="Candara"/>
        <family val="2"/>
      </rPr>
      <t>data entry</t>
    </r>
  </si>
  <si>
    <t>Kemudahan umum yang disediakan  (seperti bilik air, tempat menunggu dan lain-lain)</t>
  </si>
  <si>
    <t>Ringkasan Pencapaian Kaji Selidik Tumpuan Pelanggan [KSTP] Dalam Perkhidmatan Awam</t>
  </si>
  <si>
    <t>Jumlah maklum balas KSTP</t>
  </si>
  <si>
    <t>a. Memuaskan (%)</t>
  </si>
  <si>
    <t>b. Sederhana (%)</t>
  </si>
  <si>
    <t>c. Tidak Memuaskan (%)</t>
  </si>
  <si>
    <t>Cadangan Penambahbaikan</t>
  </si>
  <si>
    <t>Cabaran</t>
  </si>
  <si>
    <t>Ulasan lain (jika ada)</t>
  </si>
  <si>
    <t>Pencapaian KSTP (Keseluruhan)</t>
  </si>
  <si>
    <t>Pencapaian mengikut Fokus Kaji Selidik</t>
  </si>
  <si>
    <t>Fokus 1 : Persekitaran &amp; Kemudahan</t>
  </si>
  <si>
    <t>Fokus 2 : Interaksi Pegawai &amp; Kakitangan</t>
  </si>
  <si>
    <t>Fokus 3 : Ketrampilan</t>
  </si>
  <si>
    <t>d. Tidak Menyatakan (%)</t>
  </si>
  <si>
    <t>Ulasan dan Pandangan Responden (jika ada)</t>
  </si>
  <si>
    <t>No.</t>
  </si>
  <si>
    <t>Jendela 2 [Oktober hingga Mac]</t>
  </si>
  <si>
    <t>Nov</t>
  </si>
  <si>
    <t>Dis</t>
  </si>
  <si>
    <t>Jan</t>
  </si>
  <si>
    <t>Feb</t>
  </si>
  <si>
    <t>Mac</t>
  </si>
  <si>
    <t>Okt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</si>
</sst>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;@"/>
    <numFmt numFmtId="166" formatCode="dd/mm/yyyy;@"/>
  </numFmts>
  <fonts count="2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ndar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8"/>
      <color theme="1"/>
      <name val="Candara"/>
      <family val="2"/>
    </font>
    <font>
      <i/>
      <sz val="8"/>
      <color theme="1"/>
      <name val="Candara"/>
      <family val="2"/>
    </font>
    <font>
      <b/>
      <sz val="8"/>
      <name val="Candara"/>
      <family val="2"/>
    </font>
    <font>
      <sz val="8"/>
      <color rgb="FF000000"/>
      <name val="Candara"/>
      <family val="2"/>
    </font>
    <font>
      <b/>
      <i/>
      <sz val="8"/>
      <color rgb="FFFF0000"/>
      <name val="Candara"/>
      <family val="2"/>
    </font>
    <font>
      <sz val="8"/>
      <color rgb="FFFF0000"/>
      <name val="Candara"/>
      <family val="2"/>
    </font>
    <font>
      <i/>
      <sz val="8"/>
      <color rgb="FFFF0000"/>
      <name val="Candara"/>
      <family val="2"/>
    </font>
    <font>
      <b/>
      <sz val="8"/>
      <color rgb="FFFF0000"/>
      <name val="Wingdings"/>
      <charset val="2"/>
    </font>
    <font>
      <b/>
      <sz val="8"/>
      <color rgb="FFFF0000"/>
      <name val="Candara"/>
      <family val="2"/>
    </font>
    <font>
      <sz val="9"/>
      <color theme="1"/>
      <name val="Candara"/>
      <family val="2"/>
    </font>
    <font>
      <sz val="8"/>
      <color rgb="FFFF0000"/>
      <name val="Wingdings"/>
      <family val="2"/>
    </font>
    <font>
      <sz val="8"/>
      <name val="Candara"/>
      <family val="2"/>
    </font>
    <font>
      <i/>
      <sz val="8"/>
      <name val="Candara"/>
      <family val="2"/>
    </font>
    <font>
      <i/>
      <sz val="12"/>
      <color theme="1"/>
      <name val="Candara"/>
      <family val="2"/>
    </font>
    <font>
      <b/>
      <sz val="12"/>
      <color theme="1"/>
      <name val="Candara"/>
      <family val="2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D9D8CE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9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3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Border="1"/>
    <xf numFmtId="0" fontId="4" fillId="0" borderId="0" xfId="0" applyFont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16" fillId="0" borderId="0" xfId="0" applyFont="1"/>
    <xf numFmtId="1" fontId="16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166" fontId="16" fillId="0" borderId="0" xfId="0" applyNumberFormat="1" applyFont="1"/>
    <xf numFmtId="164" fontId="4" fillId="0" borderId="0" xfId="0" applyNumberFormat="1" applyFont="1" applyFill="1" applyAlignment="1">
      <alignment horizontal="center" vertical="top"/>
    </xf>
    <xf numFmtId="164" fontId="4" fillId="0" borderId="0" xfId="0" applyNumberFormat="1" applyFont="1" applyFill="1"/>
    <xf numFmtId="164" fontId="4" fillId="0" borderId="0" xfId="0" applyNumberFormat="1" applyFont="1" applyFill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/>
    <xf numFmtId="0" fontId="13" fillId="0" borderId="0" xfId="0" applyFont="1"/>
    <xf numFmtId="166" fontId="4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4" fillId="0" borderId="11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13" fillId="0" borderId="0" xfId="0" applyFont="1" applyFill="1"/>
    <xf numFmtId="0" fontId="7" fillId="9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6" fontId="4" fillId="2" borderId="1" xfId="0" applyNumberFormat="1" applyFont="1" applyFill="1" applyBorder="1" applyAlignment="1" applyProtection="1">
      <alignment horizontal="center" vertical="center"/>
      <protection locked="0"/>
    </xf>
    <xf numFmtId="166" fontId="4" fillId="2" borderId="1" xfId="0" applyNumberFormat="1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166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/>
      <protection locked="0"/>
    </xf>
    <xf numFmtId="164" fontId="11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2" fillId="2" borderId="1" xfId="0" applyNumberFormat="1" applyFont="1" applyFill="1" applyBorder="1" applyAlignment="1" applyProtection="1">
      <alignment horizontal="center"/>
      <protection locked="0"/>
    </xf>
    <xf numFmtId="0" fontId="11" fillId="3" borderId="0" xfId="0" applyNumberFormat="1" applyFont="1" applyFill="1" applyBorder="1" applyProtection="1">
      <protection locked="0"/>
    </xf>
    <xf numFmtId="0" fontId="12" fillId="3" borderId="0" xfId="0" applyNumberFormat="1" applyFont="1" applyFill="1" applyBorder="1" applyProtection="1">
      <protection locked="0"/>
    </xf>
    <xf numFmtId="0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Protection="1">
      <protection locked="0"/>
    </xf>
    <xf numFmtId="164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Border="1" applyProtection="1">
      <protection locked="0"/>
    </xf>
    <xf numFmtId="164" fontId="12" fillId="0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164" fontId="4" fillId="0" borderId="0" xfId="0" applyNumberFormat="1" applyFont="1" applyFill="1" applyAlignment="1" applyProtection="1">
      <alignment horizontal="center" vertical="top"/>
      <protection locked="0"/>
    </xf>
    <xf numFmtId="164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64" fontId="4" fillId="0" borderId="0" xfId="0" applyNumberFormat="1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Protection="1">
      <protection locked="0"/>
    </xf>
    <xf numFmtId="0" fontId="14" fillId="5" borderId="0" xfId="0" applyFont="1" applyFill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164" fontId="12" fillId="3" borderId="0" xfId="0" applyNumberFormat="1" applyFont="1" applyFill="1" applyAlignment="1" applyProtection="1">
      <alignment horizontal="center" vertical="center"/>
      <protection locked="0"/>
    </xf>
    <xf numFmtId="0" fontId="12" fillId="3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12" fillId="5" borderId="0" xfId="0" applyFont="1" applyFill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18" fillId="2" borderId="1" xfId="0" applyFont="1" applyFill="1" applyBorder="1" applyAlignment="1" applyProtection="1">
      <alignment horizontal="left" vertical="top" wrapText="1"/>
      <protection locked="0"/>
    </xf>
    <xf numFmtId="0" fontId="4" fillId="10" borderId="1" xfId="0" applyFont="1" applyFill="1" applyBorder="1" applyAlignment="1" applyProtection="1">
      <alignment horizontal="center" vertical="center"/>
      <protection locked="0"/>
    </xf>
    <xf numFmtId="0" fontId="18" fillId="11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vertical="top" wrapText="1"/>
      <protection locked="0"/>
    </xf>
    <xf numFmtId="0" fontId="18" fillId="2" borderId="11" xfId="0" applyFont="1" applyFill="1" applyBorder="1" applyAlignment="1" applyProtection="1">
      <alignment horizontal="left" vertical="top" wrapText="1"/>
      <protection locked="0"/>
    </xf>
    <xf numFmtId="0" fontId="19" fillId="2" borderId="1" xfId="0" applyFont="1" applyFill="1" applyBorder="1" applyAlignment="1" applyProtection="1">
      <alignment horizontal="left" vertical="top" wrapText="1"/>
      <protection locked="0"/>
    </xf>
    <xf numFmtId="0" fontId="18" fillId="2" borderId="11" xfId="0" applyFont="1" applyFill="1" applyBorder="1" applyAlignment="1" applyProtection="1">
      <alignment horizontal="center" vertical="top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66" fontId="10" fillId="8" borderId="1" xfId="0" applyNumberFormat="1" applyFont="1" applyFill="1" applyBorder="1" applyAlignment="1" applyProtection="1">
      <alignment horizontal="center" vertical="center"/>
      <protection locked="0"/>
    </xf>
    <xf numFmtId="0" fontId="9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6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166" fontId="4" fillId="2" borderId="4" xfId="0" applyNumberFormat="1" applyFont="1" applyFill="1" applyBorder="1" applyAlignment="1" applyProtection="1">
      <alignment horizontal="center" vertical="center"/>
      <protection locked="0"/>
    </xf>
    <xf numFmtId="166" fontId="4" fillId="2" borderId="4" xfId="0" applyNumberFormat="1" applyFont="1" applyFill="1" applyBorder="1" applyAlignment="1" applyProtection="1">
      <alignment horizontal="center"/>
      <protection locked="0"/>
    </xf>
    <xf numFmtId="166" fontId="18" fillId="2" borderId="4" xfId="0" applyNumberFormat="1" applyFont="1" applyFill="1" applyBorder="1" applyAlignment="1" applyProtection="1">
      <alignment horizontal="center" vertical="center"/>
      <protection locked="0"/>
    </xf>
    <xf numFmtId="166" fontId="4" fillId="2" borderId="5" xfId="0" applyNumberFormat="1" applyFont="1" applyFill="1" applyBorder="1" applyAlignment="1" applyProtection="1">
      <alignment horizontal="center" vertical="center"/>
      <protection locked="0"/>
    </xf>
    <xf numFmtId="166" fontId="18" fillId="11" borderId="1" xfId="0" applyNumberFormat="1" applyFont="1" applyFill="1" applyBorder="1" applyAlignment="1">
      <alignment horizontal="center" vertical="center"/>
    </xf>
    <xf numFmtId="0" fontId="4" fillId="11" borderId="0" xfId="0" applyFont="1" applyFill="1"/>
    <xf numFmtId="0" fontId="4" fillId="2" borderId="4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0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11" xfId="0" applyFont="1" applyBorder="1"/>
    <xf numFmtId="49" fontId="7" fillId="12" borderId="1" xfId="0" applyNumberFormat="1" applyFont="1" applyFill="1" applyBorder="1" applyAlignment="1">
      <alignment horizontal="center" vertical="center"/>
    </xf>
    <xf numFmtId="49" fontId="7" fillId="1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13" borderId="13" xfId="0" applyFont="1" applyFill="1" applyBorder="1" applyAlignment="1">
      <alignment horizontal="center"/>
    </xf>
    <xf numFmtId="0" fontId="7" fillId="13" borderId="0" xfId="0" applyFont="1" applyFill="1" applyBorder="1"/>
    <xf numFmtId="164" fontId="7" fillId="13" borderId="0" xfId="0" applyNumberFormat="1" applyFont="1" applyFill="1" applyBorder="1" applyAlignment="1">
      <alignment horizontal="center" vertical="center"/>
    </xf>
    <xf numFmtId="164" fontId="7" fillId="13" borderId="10" xfId="0" applyNumberFormat="1" applyFont="1" applyFill="1" applyBorder="1" applyAlignment="1">
      <alignment horizontal="center" vertical="center"/>
    </xf>
    <xf numFmtId="1" fontId="7" fillId="13" borderId="1" xfId="0" applyNumberFormat="1" applyFont="1" applyFill="1" applyBorder="1" applyAlignment="1">
      <alignment horizontal="center" vertical="center"/>
    </xf>
    <xf numFmtId="164" fontId="7" fillId="13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/>
    <xf numFmtId="164" fontId="7" fillId="14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7" fillId="13" borderId="3" xfId="0" applyFont="1" applyFill="1" applyBorder="1" applyAlignment="1">
      <alignment horizontal="center"/>
    </xf>
    <xf numFmtId="0" fontId="7" fillId="13" borderId="3" xfId="0" applyFont="1" applyFill="1" applyBorder="1"/>
    <xf numFmtId="49" fontId="7" fillId="13" borderId="12" xfId="0" applyNumberFormat="1" applyFont="1" applyFill="1" applyBorder="1" applyAlignment="1">
      <alignment horizontal="center" vertical="center"/>
    </xf>
    <xf numFmtId="49" fontId="7" fillId="13" borderId="4" xfId="0" applyNumberFormat="1" applyFont="1" applyFill="1" applyBorder="1" applyAlignment="1">
      <alignment horizontal="center" vertical="center"/>
    </xf>
    <xf numFmtId="1" fontId="7" fillId="13" borderId="4" xfId="0" applyNumberFormat="1" applyFont="1" applyFill="1" applyBorder="1" applyAlignment="1">
      <alignment horizontal="center" vertical="center"/>
    </xf>
    <xf numFmtId="0" fontId="7" fillId="13" borderId="12" xfId="0" applyFont="1" applyFill="1" applyBorder="1"/>
    <xf numFmtId="164" fontId="7" fillId="15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7" fillId="12" borderId="1" xfId="0" applyNumberFormat="1" applyFont="1" applyFill="1" applyBorder="1" applyAlignment="1">
      <alignment horizontal="center" vertical="center"/>
    </xf>
    <xf numFmtId="49" fontId="7" fillId="1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vertical="center"/>
    </xf>
    <xf numFmtId="0" fontId="22" fillId="16" borderId="1" xfId="0" applyFont="1" applyFill="1" applyBorder="1"/>
    <xf numFmtId="0" fontId="22" fillId="16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1" fillId="6" borderId="0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1" fillId="5" borderId="0" xfId="0" applyFont="1" applyFill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2" fillId="17" borderId="3" xfId="0" applyFont="1" applyFill="1" applyBorder="1" applyAlignment="1">
      <alignment horizontal="center"/>
    </xf>
    <xf numFmtId="0" fontId="2" fillId="17" borderId="12" xfId="0" applyFont="1" applyFill="1" applyBorder="1" applyAlignment="1">
      <alignment horizontal="center"/>
    </xf>
    <xf numFmtId="0" fontId="2" fillId="17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2" fillId="0" borderId="0" xfId="0" applyFont="1" applyAlignment="1">
      <alignment horizontal="center"/>
    </xf>
    <xf numFmtId="0" fontId="2" fillId="17" borderId="3" xfId="0" applyFont="1" applyFill="1" applyBorder="1" applyAlignment="1" applyProtection="1">
      <alignment horizontal="center"/>
      <protection locked="0"/>
    </xf>
    <xf numFmtId="0" fontId="2" fillId="17" borderId="12" xfId="0" applyFont="1" applyFill="1" applyBorder="1" applyAlignment="1" applyProtection="1">
      <alignment horizontal="center"/>
      <protection locked="0"/>
    </xf>
    <xf numFmtId="0" fontId="2" fillId="17" borderId="4" xfId="0" applyFont="1" applyFill="1" applyBorder="1" applyAlignment="1" applyProtection="1">
      <alignment horizontal="center"/>
      <protection locked="0"/>
    </xf>
    <xf numFmtId="164" fontId="7" fillId="15" borderId="3" xfId="0" applyNumberFormat="1" applyFont="1" applyFill="1" applyBorder="1" applyAlignment="1">
      <alignment horizontal="center" vertical="center"/>
    </xf>
    <xf numFmtId="164" fontId="7" fillId="15" borderId="4" xfId="0" applyNumberFormat="1" applyFont="1" applyFill="1" applyBorder="1" applyAlignment="1">
      <alignment horizontal="center" vertical="center"/>
    </xf>
    <xf numFmtId="49" fontId="7" fillId="14" borderId="1" xfId="0" applyNumberFormat="1" applyFont="1" applyFill="1" applyBorder="1" applyAlignment="1">
      <alignment horizontal="right" vertical="center"/>
    </xf>
    <xf numFmtId="164" fontId="7" fillId="14" borderId="3" xfId="0" applyNumberFormat="1" applyFont="1" applyFill="1" applyBorder="1" applyAlignment="1">
      <alignment horizontal="center" vertical="center"/>
    </xf>
    <xf numFmtId="164" fontId="7" fillId="14" borderId="4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1" fontId="4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" fontId="4" fillId="2" borderId="1" xfId="0" applyNumberFormat="1" applyFont="1" applyFill="1" applyBorder="1" applyAlignment="1" applyProtection="1">
      <alignment horizontal="left" vertical="center"/>
      <protection locked="0"/>
    </xf>
    <xf numFmtId="49" fontId="7" fillId="12" borderId="1" xfId="0" applyNumberFormat="1" applyFont="1" applyFill="1" applyBorder="1" applyAlignment="1">
      <alignment horizontal="center" vertical="center"/>
    </xf>
    <xf numFmtId="164" fontId="7" fillId="12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</cellXfs>
  <cellStyles count="139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1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89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934720</xdr:colOff>
      <xdr:row>1</xdr:row>
      <xdr:rowOff>134620</xdr:rowOff>
    </xdr:from>
    <xdr:to>
      <xdr:col>0</xdr:col>
      <xdr:colOff>1917700</xdr:colOff>
      <xdr:row>1</xdr:row>
      <xdr:rowOff>508000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34720" y="566420"/>
          <a:ext cx="982980" cy="373380"/>
        </a:xfrm>
        <a:prstGeom prst="roundRect">
          <a:avLst/>
        </a:prstGeom>
        <a:gradFill flip="none" rotWithShape="1">
          <a:gsLst>
            <a:gs pos="0">
              <a:srgbClr val="3366FF"/>
            </a:gs>
            <a:gs pos="100000">
              <a:srgbClr val="FFFFFF"/>
            </a:gs>
          </a:gsLst>
          <a:lin ang="4920000" scaled="0"/>
          <a:tileRect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r>
            <a:rPr lang="en-US" sz="1400" b="1">
              <a:solidFill>
                <a:schemeClr val="tx1"/>
              </a:solidFill>
            </a:rPr>
            <a:t>MULA</a:t>
          </a:r>
        </a:p>
      </xdr:txBody>
    </xdr:sp>
    <xdr:clientData/>
  </xdr:twoCellAnchor>
  <xdr:twoCellAnchor>
    <xdr:from>
      <xdr:col>0</xdr:col>
      <xdr:colOff>909320</xdr:colOff>
      <xdr:row>10</xdr:row>
      <xdr:rowOff>121920</xdr:rowOff>
    </xdr:from>
    <xdr:to>
      <xdr:col>0</xdr:col>
      <xdr:colOff>1892300</xdr:colOff>
      <xdr:row>10</xdr:row>
      <xdr:rowOff>495300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909320" y="5951220"/>
          <a:ext cx="982980" cy="373380"/>
        </a:xfrm>
        <a:prstGeom prst="roundRect">
          <a:avLst/>
        </a:prstGeom>
        <a:gradFill flip="none" rotWithShape="1">
          <a:gsLst>
            <a:gs pos="0">
              <a:srgbClr val="3366FF"/>
            </a:gs>
            <a:gs pos="100000">
              <a:srgbClr val="FFFFFF"/>
            </a:gs>
          </a:gsLst>
          <a:lin ang="4920000" scaled="0"/>
          <a:tileRect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r>
            <a:rPr lang="en-US" sz="1400" b="1">
              <a:solidFill>
                <a:schemeClr val="tx1"/>
              </a:solidFill>
            </a:rPr>
            <a:t>SELESAI</a:t>
          </a:r>
        </a:p>
      </xdr:txBody>
    </xdr:sp>
    <xdr:clientData/>
  </xdr:twoCellAnchor>
  <xdr:twoCellAnchor>
    <xdr:from>
      <xdr:col>1</xdr:col>
      <xdr:colOff>533400</xdr:colOff>
      <xdr:row>2</xdr:row>
      <xdr:rowOff>127000</xdr:rowOff>
    </xdr:from>
    <xdr:to>
      <xdr:col>1</xdr:col>
      <xdr:colOff>1104900</xdr:colOff>
      <xdr:row>2</xdr:row>
      <xdr:rowOff>342900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200400" y="12065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520700</xdr:colOff>
      <xdr:row>3</xdr:row>
      <xdr:rowOff>304800</xdr:rowOff>
    </xdr:from>
    <xdr:to>
      <xdr:col>1</xdr:col>
      <xdr:colOff>1092200</xdr:colOff>
      <xdr:row>3</xdr:row>
      <xdr:rowOff>520700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3187700" y="17653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533400</xdr:colOff>
      <xdr:row>4</xdr:row>
      <xdr:rowOff>152400</xdr:rowOff>
    </xdr:from>
    <xdr:to>
      <xdr:col>1</xdr:col>
      <xdr:colOff>1104900</xdr:colOff>
      <xdr:row>4</xdr:row>
      <xdr:rowOff>368300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3200400" y="23241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546100</xdr:colOff>
      <xdr:row>5</xdr:row>
      <xdr:rowOff>114300</xdr:rowOff>
    </xdr:from>
    <xdr:to>
      <xdr:col>1</xdr:col>
      <xdr:colOff>1117600</xdr:colOff>
      <xdr:row>5</xdr:row>
      <xdr:rowOff>330200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213100" y="28829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558800</xdr:colOff>
      <xdr:row>6</xdr:row>
      <xdr:rowOff>254000</xdr:rowOff>
    </xdr:from>
    <xdr:to>
      <xdr:col>1</xdr:col>
      <xdr:colOff>1130300</xdr:colOff>
      <xdr:row>6</xdr:row>
      <xdr:rowOff>469900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225800" y="34925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393700</xdr:colOff>
      <xdr:row>6</xdr:row>
      <xdr:rowOff>241300</xdr:rowOff>
    </xdr:from>
    <xdr:to>
      <xdr:col>2</xdr:col>
      <xdr:colOff>965200</xdr:colOff>
      <xdr:row>6</xdr:row>
      <xdr:rowOff>457200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4673600" y="34798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4</xdr:col>
      <xdr:colOff>495300</xdr:colOff>
      <xdr:row>8</xdr:row>
      <xdr:rowOff>165100</xdr:rowOff>
    </xdr:from>
    <xdr:to>
      <xdr:col>4</xdr:col>
      <xdr:colOff>1066800</xdr:colOff>
      <xdr:row>8</xdr:row>
      <xdr:rowOff>381000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543800" y="45974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5</xdr:col>
      <xdr:colOff>381000</xdr:colOff>
      <xdr:row>8</xdr:row>
      <xdr:rowOff>342900</xdr:rowOff>
    </xdr:from>
    <xdr:to>
      <xdr:col>5</xdr:col>
      <xdr:colOff>952500</xdr:colOff>
      <xdr:row>8</xdr:row>
      <xdr:rowOff>558800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9042400" y="47752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406400</xdr:colOff>
      <xdr:row>7</xdr:row>
      <xdr:rowOff>152400</xdr:rowOff>
    </xdr:from>
    <xdr:to>
      <xdr:col>2</xdr:col>
      <xdr:colOff>977900</xdr:colOff>
      <xdr:row>7</xdr:row>
      <xdr:rowOff>368300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4686300" y="40640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393700</xdr:colOff>
      <xdr:row>8</xdr:row>
      <xdr:rowOff>127000</xdr:rowOff>
    </xdr:from>
    <xdr:to>
      <xdr:col>3</xdr:col>
      <xdr:colOff>965200</xdr:colOff>
      <xdr:row>8</xdr:row>
      <xdr:rowOff>571500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6108700" y="4559300"/>
          <a:ext cx="571500" cy="4445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1917700</xdr:colOff>
      <xdr:row>1</xdr:row>
      <xdr:rowOff>321310</xdr:rowOff>
    </xdr:from>
    <xdr:to>
      <xdr:col>1</xdr:col>
      <xdr:colOff>819150</xdr:colOff>
      <xdr:row>2</xdr:row>
      <xdr:rowOff>127000</xdr:rowOff>
    </xdr:to>
    <xdr:cxnSp macro="">
      <xdr:nvCxnSpPr>
        <xdr:cNvPr id="14" name="Elbow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>
          <a:stCxn id="2" idx="3"/>
          <a:endCxn id="4" idx="0"/>
        </xdr:cNvCxnSpPr>
      </xdr:nvCxnSpPr>
      <xdr:spPr>
        <a:xfrm>
          <a:off x="1917700" y="753110"/>
          <a:ext cx="1568450" cy="453390"/>
        </a:xfrm>
        <a:prstGeom prst="bentConnector2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819150</xdr:colOff>
      <xdr:row>2</xdr:row>
      <xdr:rowOff>342900</xdr:rowOff>
    </xdr:from>
    <xdr:to>
      <xdr:col>1</xdr:col>
      <xdr:colOff>825500</xdr:colOff>
      <xdr:row>3</xdr:row>
      <xdr:rowOff>292100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>
          <a:stCxn id="4" idx="2"/>
        </xdr:cNvCxnSpPr>
      </xdr:nvCxnSpPr>
      <xdr:spPr>
        <a:xfrm>
          <a:off x="3486150" y="14224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819150</xdr:colOff>
      <xdr:row>3</xdr:row>
      <xdr:rowOff>520700</xdr:rowOff>
    </xdr:from>
    <xdr:to>
      <xdr:col>1</xdr:col>
      <xdr:colOff>825500</xdr:colOff>
      <xdr:row>4</xdr:row>
      <xdr:rowOff>139700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3486150" y="19812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831850</xdr:colOff>
      <xdr:row>4</xdr:row>
      <xdr:rowOff>381000</xdr:rowOff>
    </xdr:from>
    <xdr:to>
      <xdr:col>1</xdr:col>
      <xdr:colOff>838200</xdr:colOff>
      <xdr:row>5</xdr:row>
      <xdr:rowOff>114300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3498850" y="25527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831850</xdr:colOff>
      <xdr:row>5</xdr:row>
      <xdr:rowOff>342900</xdr:rowOff>
    </xdr:from>
    <xdr:to>
      <xdr:col>1</xdr:col>
      <xdr:colOff>838200</xdr:colOff>
      <xdr:row>6</xdr:row>
      <xdr:rowOff>203200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>
          <a:off x="3498850" y="31115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1130300</xdr:colOff>
      <xdr:row>6</xdr:row>
      <xdr:rowOff>355600</xdr:rowOff>
    </xdr:from>
    <xdr:to>
      <xdr:col>2</xdr:col>
      <xdr:colOff>381000</xdr:colOff>
      <xdr:row>6</xdr:row>
      <xdr:rowOff>361950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>
          <a:stCxn id="8" idx="3"/>
        </xdr:cNvCxnSpPr>
      </xdr:nvCxnSpPr>
      <xdr:spPr>
        <a:xfrm flipV="1">
          <a:off x="3797300" y="3594100"/>
          <a:ext cx="863600" cy="6350"/>
        </a:xfrm>
        <a:prstGeom prst="straightConnector1">
          <a:avLst/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654050</xdr:colOff>
      <xdr:row>6</xdr:row>
      <xdr:rowOff>469900</xdr:rowOff>
    </xdr:from>
    <xdr:to>
      <xdr:col>2</xdr:col>
      <xdr:colOff>660400</xdr:colOff>
      <xdr:row>7</xdr:row>
      <xdr:rowOff>127000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>
          <a:off x="4933950" y="37084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654050</xdr:colOff>
      <xdr:row>7</xdr:row>
      <xdr:rowOff>368300</xdr:rowOff>
    </xdr:from>
    <xdr:to>
      <xdr:col>2</xdr:col>
      <xdr:colOff>660400</xdr:colOff>
      <xdr:row>8</xdr:row>
      <xdr:rowOff>177800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>
          <a:off x="4933950" y="42799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977900</xdr:colOff>
      <xdr:row>8</xdr:row>
      <xdr:rowOff>266700</xdr:rowOff>
    </xdr:from>
    <xdr:to>
      <xdr:col>4</xdr:col>
      <xdr:colOff>495300</xdr:colOff>
      <xdr:row>8</xdr:row>
      <xdr:rowOff>273050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>
          <a:endCxn id="10" idx="1"/>
        </xdr:cNvCxnSpPr>
      </xdr:nvCxnSpPr>
      <xdr:spPr>
        <a:xfrm>
          <a:off x="6692900" y="4699000"/>
          <a:ext cx="850900" cy="635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1892300</xdr:colOff>
      <xdr:row>9</xdr:row>
      <xdr:rowOff>584200</xdr:rowOff>
    </xdr:from>
    <xdr:to>
      <xdr:col>1</xdr:col>
      <xdr:colOff>889000</xdr:colOff>
      <xdr:row>10</xdr:row>
      <xdr:rowOff>308610</xdr:rowOff>
    </xdr:to>
    <xdr:cxnSp macro="">
      <xdr:nvCxnSpPr>
        <xdr:cNvPr id="23" name="Elbow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>
          <a:endCxn id="3" idx="3"/>
        </xdr:cNvCxnSpPr>
      </xdr:nvCxnSpPr>
      <xdr:spPr>
        <a:xfrm rot="10800000" flipV="1">
          <a:off x="1892300" y="5664200"/>
          <a:ext cx="1663700" cy="473710"/>
        </a:xfrm>
        <a:prstGeom prst="bentConnector3">
          <a:avLst>
            <a:gd name="adj1" fmla="val -382"/>
          </a:avLst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1181100</xdr:colOff>
      <xdr:row>5</xdr:row>
      <xdr:rowOff>88900</xdr:rowOff>
    </xdr:from>
    <xdr:ext cx="3081994" cy="26161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/>
      </xdr:nvSpPr>
      <xdr:spPr>
        <a:xfrm>
          <a:off x="3848100" y="2857500"/>
          <a:ext cx="3081994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 entry dan seterusnya menyediakan ringkasan</a:t>
          </a:r>
        </a:p>
      </xdr:txBody>
    </xdr:sp>
    <xdr:clientData/>
  </xdr:oneCellAnchor>
  <xdr:twoCellAnchor>
    <xdr:from>
      <xdr:col>1</xdr:col>
      <xdr:colOff>558800</xdr:colOff>
      <xdr:row>9</xdr:row>
      <xdr:rowOff>317500</xdr:rowOff>
    </xdr:from>
    <xdr:to>
      <xdr:col>1</xdr:col>
      <xdr:colOff>1130300</xdr:colOff>
      <xdr:row>9</xdr:row>
      <xdr:rowOff>533400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3225800" y="53975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1130300</xdr:colOff>
      <xdr:row>8</xdr:row>
      <xdr:rowOff>584200</xdr:rowOff>
    </xdr:from>
    <xdr:to>
      <xdr:col>3</xdr:col>
      <xdr:colOff>641350</xdr:colOff>
      <xdr:row>9</xdr:row>
      <xdr:rowOff>425450</xdr:rowOff>
    </xdr:to>
    <xdr:cxnSp macro="">
      <xdr:nvCxnSpPr>
        <xdr:cNvPr id="26" name="Elbow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>
          <a:endCxn id="25" idx="3"/>
        </xdr:cNvCxnSpPr>
      </xdr:nvCxnSpPr>
      <xdr:spPr>
        <a:xfrm rot="10800000" flipV="1">
          <a:off x="3797300" y="5016500"/>
          <a:ext cx="2559050" cy="488950"/>
        </a:xfrm>
        <a:prstGeom prst="bentConnector3">
          <a:avLst>
            <a:gd name="adj1" fmla="val -1117"/>
          </a:avLst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1003300</xdr:colOff>
      <xdr:row>8</xdr:row>
      <xdr:rowOff>482600</xdr:rowOff>
    </xdr:from>
    <xdr:to>
      <xdr:col>5</xdr:col>
      <xdr:colOff>355600</xdr:colOff>
      <xdr:row>8</xdr:row>
      <xdr:rowOff>482600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>
          <a:off x="6718300" y="4914900"/>
          <a:ext cx="2298700" cy="0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368300</xdr:colOff>
      <xdr:row>8</xdr:row>
      <xdr:rowOff>190500</xdr:rowOff>
    </xdr:from>
    <xdr:to>
      <xdr:col>2</xdr:col>
      <xdr:colOff>939800</xdr:colOff>
      <xdr:row>8</xdr:row>
      <xdr:rowOff>406400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4648200" y="46228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952500</xdr:colOff>
      <xdr:row>8</xdr:row>
      <xdr:rowOff>317500</xdr:rowOff>
    </xdr:from>
    <xdr:to>
      <xdr:col>3</xdr:col>
      <xdr:colOff>381000</xdr:colOff>
      <xdr:row>8</xdr:row>
      <xdr:rowOff>323850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flipV="1">
          <a:off x="5232400" y="4749800"/>
          <a:ext cx="863600" cy="6350"/>
        </a:xfrm>
        <a:prstGeom prst="straightConnector1">
          <a:avLst/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1917700</xdr:colOff>
      <xdr:row>1</xdr:row>
      <xdr:rowOff>321310</xdr:rowOff>
    </xdr:from>
    <xdr:to>
      <xdr:col>1</xdr:col>
      <xdr:colOff>819150</xdr:colOff>
      <xdr:row>2</xdr:row>
      <xdr:rowOff>127000</xdr:rowOff>
    </xdr:to>
    <xdr:cxnSp macro="">
      <xdr:nvCxnSpPr>
        <xdr:cNvPr id="30" name="Elbow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>
          <a:off x="1917700" y="753110"/>
          <a:ext cx="1568450" cy="453390"/>
        </a:xfrm>
        <a:prstGeom prst="bentConnector2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U26"/>
  <sheetViews>
    <sheetView topLeftCell="A15" zoomScale="200" zoomScaleNormal="200" zoomScalePageLayoutView="200" workbookViewId="0">
      <selection activeCell="D24" sqref="D24"/>
    </sheetView>
  </sheetViews>
  <sheetFormatPr defaultColWidth="10.8984375" defaultRowHeight="12" customHeight="1"/>
  <cols>
    <col min="1" max="1" width="2.5" style="15" customWidth="1"/>
    <col min="2" max="2" width="2" style="15" customWidth="1"/>
    <col min="3" max="3" width="24" style="1" customWidth="1"/>
    <col min="4" max="4" width="34.8984375" style="1" customWidth="1"/>
    <col min="5" max="5" width="33.3984375" style="1" customWidth="1"/>
    <col min="6" max="6" width="34.8984375" style="1" customWidth="1"/>
    <col min="7" max="16384" width="10.8984375" style="1"/>
  </cols>
  <sheetData>
    <row r="1" spans="1:21" s="9" customFormat="1" ht="12" customHeight="1">
      <c r="A1" s="47"/>
      <c r="B1" s="47"/>
      <c r="G1" s="24"/>
      <c r="H1" s="24"/>
      <c r="I1" s="25"/>
      <c r="Q1" s="26"/>
      <c r="R1" s="26"/>
      <c r="S1" s="26"/>
      <c r="T1" s="26"/>
      <c r="U1" s="26"/>
    </row>
    <row r="2" spans="1:21" s="83" customFormat="1" ht="11.1" hidden="1" customHeight="1">
      <c r="A2" s="80" t="s">
        <v>8</v>
      </c>
      <c r="B2" s="81"/>
      <c r="C2" s="80"/>
      <c r="D2" s="80"/>
      <c r="E2" s="81"/>
      <c r="F2" s="209" t="s">
        <v>64</v>
      </c>
      <c r="G2" s="82"/>
      <c r="H2" s="82"/>
      <c r="I2" s="82"/>
      <c r="L2" s="208"/>
      <c r="Q2" s="84"/>
      <c r="R2" s="84"/>
      <c r="S2" s="84"/>
      <c r="T2" s="84"/>
      <c r="U2" s="84"/>
    </row>
    <row r="3" spans="1:21" s="83" customFormat="1" ht="10.199999999999999" hidden="1">
      <c r="A3" s="85"/>
      <c r="B3" s="80" t="s">
        <v>31</v>
      </c>
      <c r="C3" s="81"/>
      <c r="D3" s="80"/>
      <c r="E3" s="81"/>
      <c r="F3" s="209"/>
      <c r="G3" s="82"/>
      <c r="H3" s="82"/>
      <c r="I3" s="82"/>
      <c r="L3" s="208"/>
      <c r="Q3" s="84"/>
      <c r="R3" s="84"/>
      <c r="S3" s="84"/>
      <c r="T3" s="84"/>
      <c r="U3" s="84"/>
    </row>
    <row r="4" spans="1:21" s="91" customFormat="1" ht="10.199999999999999" hidden="1">
      <c r="A4" s="86"/>
      <c r="B4" s="87" t="s">
        <v>23</v>
      </c>
      <c r="C4" s="88"/>
      <c r="D4" s="89"/>
      <c r="E4" s="88"/>
      <c r="F4" s="209"/>
      <c r="G4" s="90"/>
      <c r="H4" s="90"/>
      <c r="I4" s="90"/>
      <c r="L4" s="208"/>
      <c r="Q4" s="92"/>
      <c r="R4" s="92"/>
      <c r="S4" s="92"/>
      <c r="T4" s="92"/>
      <c r="U4" s="92"/>
    </row>
    <row r="5" spans="1:21" s="98" customFormat="1" ht="12" hidden="1" customHeight="1">
      <c r="A5" s="93"/>
      <c r="B5" s="94" t="s">
        <v>7</v>
      </c>
      <c r="C5" s="95"/>
      <c r="D5" s="94"/>
      <c r="E5" s="95"/>
      <c r="F5" s="209"/>
      <c r="G5" s="96"/>
      <c r="H5" s="96"/>
      <c r="I5" s="96"/>
      <c r="J5" s="97"/>
      <c r="K5" s="97"/>
      <c r="L5" s="208"/>
      <c r="Q5" s="92"/>
      <c r="R5" s="92"/>
      <c r="S5" s="92"/>
      <c r="T5" s="92"/>
      <c r="U5" s="92"/>
    </row>
    <row r="6" spans="1:21" s="103" customFormat="1" ht="12" customHeight="1">
      <c r="A6" s="99"/>
      <c r="B6" s="99"/>
      <c r="C6" s="100"/>
      <c r="D6" s="100"/>
      <c r="E6" s="100"/>
      <c r="F6" s="100"/>
      <c r="G6" s="101"/>
      <c r="H6" s="101"/>
      <c r="I6" s="102"/>
      <c r="Q6" s="104"/>
      <c r="R6" s="104"/>
      <c r="S6" s="104"/>
      <c r="T6" s="104"/>
      <c r="U6" s="104"/>
    </row>
    <row r="7" spans="1:21" s="6" customFormat="1" ht="12" customHeight="1">
      <c r="A7" s="16"/>
      <c r="B7" s="210" t="s">
        <v>127</v>
      </c>
      <c r="C7" s="210"/>
      <c r="D7" s="210"/>
      <c r="E7" s="210"/>
      <c r="F7" s="210"/>
      <c r="G7" s="3"/>
      <c r="H7" s="4"/>
      <c r="I7" s="4"/>
      <c r="J7" s="5"/>
      <c r="K7" s="5"/>
      <c r="L7" s="5"/>
      <c r="Q7" s="8"/>
      <c r="R7" s="8"/>
      <c r="S7" s="8"/>
      <c r="T7" s="8"/>
      <c r="U7" s="8"/>
    </row>
    <row r="8" spans="1:21" ht="12" customHeight="1">
      <c r="B8" s="7"/>
    </row>
    <row r="9" spans="1:21" s="18" customFormat="1" ht="12" customHeight="1">
      <c r="A9" s="199" t="s">
        <v>0</v>
      </c>
      <c r="B9" s="199" t="s">
        <v>1</v>
      </c>
      <c r="C9" s="199"/>
      <c r="D9" s="199" t="s">
        <v>24</v>
      </c>
      <c r="E9" s="199"/>
      <c r="F9" s="199"/>
    </row>
    <row r="10" spans="1:21" s="18" customFormat="1" ht="12" customHeight="1">
      <c r="A10" s="200"/>
      <c r="B10" s="200"/>
      <c r="C10" s="200"/>
      <c r="D10" s="68" t="s">
        <v>67</v>
      </c>
      <c r="E10" s="68" t="s">
        <v>68</v>
      </c>
      <c r="F10" s="68" t="s">
        <v>69</v>
      </c>
    </row>
    <row r="11" spans="1:21" s="51" customFormat="1" ht="18" customHeight="1">
      <c r="A11" s="65">
        <v>1</v>
      </c>
      <c r="B11" s="201" t="s">
        <v>24</v>
      </c>
      <c r="C11" s="202"/>
      <c r="D11" s="118"/>
      <c r="E11" s="116"/>
      <c r="F11" s="116"/>
    </row>
    <row r="12" spans="1:21" s="51" customFormat="1" ht="12" customHeight="1">
      <c r="A12" s="54">
        <v>2</v>
      </c>
      <c r="B12" s="203" t="s">
        <v>25</v>
      </c>
      <c r="C12" s="204"/>
      <c r="D12" s="117">
        <f>'TPOR P1 '!$C$9</f>
        <v>7</v>
      </c>
      <c r="E12" s="143">
        <f>'TPOR P2'!$C$9</f>
        <v>1</v>
      </c>
      <c r="F12" s="70">
        <f>'TPOR P3'!$C$3</f>
        <v>5</v>
      </c>
    </row>
    <row r="13" spans="1:21" s="51" customFormat="1" ht="12" customHeight="1">
      <c r="A13" s="55"/>
      <c r="B13" s="205" t="s">
        <v>26</v>
      </c>
      <c r="C13" s="206"/>
      <c r="D13" s="53">
        <f>'TPOR P1 '!$C$10</f>
        <v>25</v>
      </c>
      <c r="E13" s="53">
        <f>'TPOR P2'!$C$10</f>
        <v>25</v>
      </c>
      <c r="F13" s="50">
        <f>'TPOR P3'!C4</f>
        <v>24</v>
      </c>
    </row>
    <row r="14" spans="1:21" s="51" customFormat="1" ht="12" customHeight="1">
      <c r="A14" s="50">
        <v>3</v>
      </c>
      <c r="B14" s="207" t="s">
        <v>27</v>
      </c>
      <c r="C14" s="207"/>
      <c r="D14" s="78"/>
      <c r="E14" s="143"/>
      <c r="F14" s="70"/>
    </row>
    <row r="15" spans="1:21" s="51" customFormat="1" ht="12" customHeight="1">
      <c r="A15" s="54">
        <v>4</v>
      </c>
      <c r="B15" s="203" t="s">
        <v>12</v>
      </c>
      <c r="C15" s="204"/>
      <c r="D15" s="69" t="str">
        <f t="shared" ref="D15:F15" si="0">IF(AND(D16&gt;=0,D16&lt;=45),"Tidak Memuaskan dan Memerlukan Pembaikan",IF(AND(D16&gt;=46,D16&lt;=60),"Memuaskan",IF(AND(D16&gt;=61,D16&lt;=75),"Baik",IF(AND(D16&gt;=76,D16&lt;=90),"Sangat Baik",IF(AND(D16&gt;=91),"Cemerlang")))))</f>
        <v>Sangat Baik</v>
      </c>
      <c r="E15" s="69" t="str">
        <f t="shared" si="0"/>
        <v>Cemerlang</v>
      </c>
      <c r="F15" s="69" t="str">
        <f t="shared" si="0"/>
        <v>Cemerlang</v>
      </c>
    </row>
    <row r="16" spans="1:21" s="51" customFormat="1" ht="12" customHeight="1">
      <c r="A16" s="55"/>
      <c r="B16" s="58" t="s">
        <v>2</v>
      </c>
      <c r="C16" s="59" t="s">
        <v>32</v>
      </c>
      <c r="D16" s="63">
        <f>'TPOR P1 '!C18</f>
        <v>80</v>
      </c>
      <c r="E16" s="63">
        <f>'TPOR P2'!C18</f>
        <v>100</v>
      </c>
      <c r="F16" s="63">
        <f>'TPOR P3'!C12</f>
        <v>100</v>
      </c>
    </row>
    <row r="17" spans="1:6" s="51" customFormat="1" ht="12" customHeight="1">
      <c r="A17" s="55"/>
      <c r="B17" s="56" t="s">
        <v>3</v>
      </c>
      <c r="C17" s="57" t="s">
        <v>33</v>
      </c>
      <c r="D17" s="63">
        <f>'TPOR P1 '!D18</f>
        <v>20</v>
      </c>
      <c r="E17" s="63">
        <f>'TPOR P2'!D18</f>
        <v>0</v>
      </c>
      <c r="F17" s="17">
        <f>'TPOR P3'!D12</f>
        <v>0</v>
      </c>
    </row>
    <row r="18" spans="1:6" s="51" customFormat="1" ht="12" customHeight="1">
      <c r="A18" s="55"/>
      <c r="B18" s="60" t="s">
        <v>4</v>
      </c>
      <c r="C18" s="61" t="s">
        <v>34</v>
      </c>
      <c r="D18" s="63">
        <f>'TPOR P1 '!E19</f>
        <v>0</v>
      </c>
      <c r="E18" s="63">
        <f>'TPOR P1 '!E19</f>
        <v>0</v>
      </c>
      <c r="F18" s="17">
        <f>'TPOR P3'!E12</f>
        <v>0</v>
      </c>
    </row>
    <row r="19" spans="1:6" s="51" customFormat="1" ht="12" customHeight="1">
      <c r="A19" s="55"/>
      <c r="B19" s="60" t="s">
        <v>5</v>
      </c>
      <c r="C19" s="61" t="s">
        <v>35</v>
      </c>
      <c r="D19" s="62">
        <f>'TPOR P2'!$F$17</f>
        <v>1</v>
      </c>
      <c r="E19" s="62">
        <f>'TPOR P2'!$F$17</f>
        <v>1</v>
      </c>
      <c r="F19" s="62">
        <f>'TPOR P3'!F11</f>
        <v>1</v>
      </c>
    </row>
    <row r="20" spans="1:6" s="51" customFormat="1" ht="12" customHeight="1">
      <c r="A20" s="55"/>
      <c r="B20" s="56" t="s">
        <v>6</v>
      </c>
      <c r="C20" s="57" t="s">
        <v>36</v>
      </c>
      <c r="D20" s="62">
        <f>'TPOR P2'!$G$17</f>
        <v>1</v>
      </c>
      <c r="E20" s="62">
        <f>'TPOR P2'!$G$17</f>
        <v>1</v>
      </c>
      <c r="F20" s="62">
        <f>'TPOR P3'!G11</f>
        <v>1</v>
      </c>
    </row>
    <row r="21" spans="1:6" s="51" customFormat="1" ht="12" customHeight="1">
      <c r="A21" s="55"/>
      <c r="B21" s="60" t="s">
        <v>10</v>
      </c>
      <c r="C21" s="61" t="s">
        <v>37</v>
      </c>
      <c r="D21" s="62">
        <f>'TPOR P2'!$H$17</f>
        <v>1</v>
      </c>
      <c r="E21" s="62">
        <f>'TPOR P2'!$H$17</f>
        <v>1</v>
      </c>
      <c r="F21" s="62">
        <f>'TPOR P3'!H11</f>
        <v>1</v>
      </c>
    </row>
    <row r="22" spans="1:6" s="51" customFormat="1" ht="12" customHeight="1">
      <c r="A22" s="55"/>
      <c r="B22" s="56" t="s">
        <v>11</v>
      </c>
      <c r="C22" s="57" t="s">
        <v>38</v>
      </c>
      <c r="D22" s="62">
        <f>'TPOR P2'!$I$17</f>
        <v>1</v>
      </c>
      <c r="E22" s="62">
        <f>'TPOR P2'!$I$17</f>
        <v>1</v>
      </c>
      <c r="F22" s="62">
        <f>'TPOR P3'!I11</f>
        <v>1</v>
      </c>
    </row>
    <row r="23" spans="1:6" s="64" customFormat="1" ht="36.9" customHeight="1">
      <c r="A23" s="52">
        <v>5</v>
      </c>
      <c r="B23" s="201" t="s">
        <v>28</v>
      </c>
      <c r="C23" s="202"/>
      <c r="D23" s="123"/>
      <c r="E23" s="123"/>
      <c r="F23" s="79"/>
    </row>
    <row r="24" spans="1:6" s="64" customFormat="1" ht="54" customHeight="1">
      <c r="A24" s="52">
        <v>6</v>
      </c>
      <c r="B24" s="201" t="s">
        <v>29</v>
      </c>
      <c r="C24" s="202"/>
      <c r="D24" s="125" t="s">
        <v>66</v>
      </c>
      <c r="E24" s="123"/>
      <c r="F24" s="124"/>
    </row>
    <row r="25" spans="1:6" s="64" customFormat="1" ht="51" customHeight="1">
      <c r="A25" s="52">
        <v>7</v>
      </c>
      <c r="B25" s="201" t="s">
        <v>61</v>
      </c>
      <c r="C25" s="202"/>
      <c r="D25" s="119"/>
      <c r="E25" s="119"/>
      <c r="F25" s="119"/>
    </row>
    <row r="26" spans="1:6" s="64" customFormat="1" ht="75.900000000000006" customHeight="1">
      <c r="A26" s="52">
        <v>8</v>
      </c>
      <c r="B26" s="201" t="s">
        <v>30</v>
      </c>
      <c r="C26" s="202"/>
      <c r="D26" s="119"/>
      <c r="E26" s="119"/>
      <c r="F26" s="119"/>
    </row>
  </sheetData>
  <sheetProtection selectLockedCells="1"/>
  <mergeCells count="15">
    <mergeCell ref="B26:C26"/>
    <mergeCell ref="L2:L5"/>
    <mergeCell ref="F2:F5"/>
    <mergeCell ref="B7:F7"/>
    <mergeCell ref="D9:F9"/>
    <mergeCell ref="A9:A10"/>
    <mergeCell ref="B9:C10"/>
    <mergeCell ref="B11:C11"/>
    <mergeCell ref="B12:C12"/>
    <mergeCell ref="B25:C25"/>
    <mergeCell ref="B23:C23"/>
    <mergeCell ref="B13:C13"/>
    <mergeCell ref="B14:C14"/>
    <mergeCell ref="B15:C15"/>
    <mergeCell ref="B24:C24"/>
  </mergeCells>
  <phoneticPr fontId="3" type="noConversion"/>
  <printOptions horizontalCentered="1"/>
  <pageMargins left="0.2" right="0.2" top="0.79000000000000015" bottom="0.39000000000000007" header="0.2" footer="0.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19A91-D98E-4BC7-8F31-F7F1662E9EE2}">
  <sheetPr>
    <pageSetUpPr fitToPage="1"/>
  </sheetPr>
  <dimension ref="A1:AY28"/>
  <sheetViews>
    <sheetView view="pageBreakPreview" topLeftCell="A20" zoomScale="115" zoomScaleNormal="120" zoomScaleSheetLayoutView="115" zoomScalePageLayoutView="150" workbookViewId="0">
      <selection activeCell="Q19" sqref="Q19"/>
    </sheetView>
  </sheetViews>
  <sheetFormatPr defaultColWidth="10.8984375" defaultRowHeight="10.199999999999999"/>
  <cols>
    <col min="1" max="1" width="2.59765625" style="15" customWidth="1"/>
    <col min="2" max="2" width="28.09765625" style="1" customWidth="1"/>
    <col min="3" max="42" width="2.59765625" style="148" customWidth="1"/>
    <col min="43" max="43" width="4.59765625" style="149" customWidth="1"/>
    <col min="44" max="44" width="4.59765625" style="148" customWidth="1"/>
    <col min="45" max="45" width="4.59765625" style="149" customWidth="1"/>
    <col min="46" max="46" width="4.59765625" style="148" customWidth="1"/>
    <col min="47" max="47" width="4.59765625" style="149" customWidth="1"/>
    <col min="48" max="48" width="4.59765625" style="148" customWidth="1"/>
    <col min="49" max="49" width="4.59765625" style="149" customWidth="1"/>
    <col min="50" max="50" width="4.59765625" style="148" customWidth="1"/>
    <col min="51" max="51" width="5.5" style="150" customWidth="1"/>
    <col min="52" max="16384" width="10.8984375" style="1"/>
  </cols>
  <sheetData>
    <row r="1" spans="1:51" ht="12" customHeight="1">
      <c r="A1" s="235" t="s">
        <v>189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</row>
    <row r="2" spans="1:51" ht="12" customHeight="1"/>
    <row r="3" spans="1:51" ht="12" customHeight="1">
      <c r="A3" s="15">
        <v>1</v>
      </c>
      <c r="B3" s="1" t="s">
        <v>188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</row>
    <row r="4" spans="1:51" ht="12" customHeight="1">
      <c r="A4" s="49">
        <v>2</v>
      </c>
      <c r="B4" s="151" t="s">
        <v>161</v>
      </c>
      <c r="C4" s="236">
        <f>COUNTA(C13:AP13)</f>
        <v>0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</row>
    <row r="5" spans="1:51" ht="12" customHeight="1">
      <c r="A5" s="49">
        <v>3</v>
      </c>
      <c r="B5" s="151" t="s">
        <v>162</v>
      </c>
      <c r="C5" s="237" t="e">
        <f>AQ28</f>
        <v>#DIV/0!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</row>
    <row r="6" spans="1:51" ht="12" customHeight="1">
      <c r="A6" s="27">
        <v>4</v>
      </c>
      <c r="B6" s="152" t="s">
        <v>190</v>
      </c>
      <c r="C6" s="41">
        <v>1</v>
      </c>
      <c r="D6" s="242" t="s">
        <v>163</v>
      </c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</row>
    <row r="7" spans="1:51" ht="12" customHeight="1">
      <c r="A7" s="66"/>
      <c r="B7" s="153"/>
      <c r="C7" s="41">
        <v>2</v>
      </c>
      <c r="D7" s="242" t="s">
        <v>164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</row>
    <row r="8" spans="1:51" ht="12" customHeight="1">
      <c r="A8" s="66"/>
      <c r="B8" s="153"/>
      <c r="C8" s="41">
        <v>3</v>
      </c>
      <c r="D8" s="242" t="s">
        <v>165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</row>
    <row r="9" spans="1:51" ht="12" customHeight="1">
      <c r="A9" s="29"/>
      <c r="B9" s="154"/>
      <c r="C9" s="41">
        <v>4</v>
      </c>
      <c r="D9" s="242" t="s">
        <v>166</v>
      </c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</row>
    <row r="10" spans="1:51" ht="12" customHeight="1"/>
    <row r="11" spans="1:51" s="157" customFormat="1" ht="21" customHeight="1">
      <c r="A11" s="239" t="s">
        <v>167</v>
      </c>
      <c r="B11" s="239"/>
      <c r="C11" s="181">
        <v>1</v>
      </c>
      <c r="D11" s="181">
        <v>2</v>
      </c>
      <c r="E11" s="181">
        <v>3</v>
      </c>
      <c r="F11" s="181">
        <v>4</v>
      </c>
      <c r="G11" s="181">
        <v>5</v>
      </c>
      <c r="H11" s="181">
        <v>6</v>
      </c>
      <c r="I11" s="181">
        <v>7</v>
      </c>
      <c r="J11" s="181">
        <v>8</v>
      </c>
      <c r="K11" s="181">
        <v>9</v>
      </c>
      <c r="L11" s="181">
        <v>10</v>
      </c>
      <c r="M11" s="181">
        <v>11</v>
      </c>
      <c r="N11" s="181">
        <v>12</v>
      </c>
      <c r="O11" s="181">
        <v>13</v>
      </c>
      <c r="P11" s="181">
        <v>14</v>
      </c>
      <c r="Q11" s="181">
        <v>15</v>
      </c>
      <c r="R11" s="181">
        <v>16</v>
      </c>
      <c r="S11" s="181">
        <v>17</v>
      </c>
      <c r="T11" s="181">
        <v>18</v>
      </c>
      <c r="U11" s="181">
        <v>19</v>
      </c>
      <c r="V11" s="181">
        <v>20</v>
      </c>
      <c r="W11" s="181">
        <v>21</v>
      </c>
      <c r="X11" s="181">
        <v>22</v>
      </c>
      <c r="Y11" s="181">
        <v>23</v>
      </c>
      <c r="Z11" s="181">
        <v>24</v>
      </c>
      <c r="AA11" s="181">
        <v>25</v>
      </c>
      <c r="AB11" s="181">
        <v>26</v>
      </c>
      <c r="AC11" s="181">
        <v>27</v>
      </c>
      <c r="AD11" s="181">
        <v>28</v>
      </c>
      <c r="AE11" s="181">
        <v>29</v>
      </c>
      <c r="AF11" s="181">
        <v>30</v>
      </c>
      <c r="AG11" s="181">
        <v>31</v>
      </c>
      <c r="AH11" s="181">
        <v>32</v>
      </c>
      <c r="AI11" s="181">
        <v>33</v>
      </c>
      <c r="AJ11" s="181">
        <v>34</v>
      </c>
      <c r="AK11" s="181">
        <v>35</v>
      </c>
      <c r="AL11" s="181">
        <v>36</v>
      </c>
      <c r="AM11" s="181">
        <v>37</v>
      </c>
      <c r="AN11" s="181">
        <v>38</v>
      </c>
      <c r="AO11" s="181">
        <v>39</v>
      </c>
      <c r="AP11" s="181">
        <v>40</v>
      </c>
      <c r="AQ11" s="240" t="s">
        <v>163</v>
      </c>
      <c r="AR11" s="240"/>
      <c r="AS11" s="240" t="s">
        <v>164</v>
      </c>
      <c r="AT11" s="240"/>
      <c r="AU11" s="240" t="s">
        <v>165</v>
      </c>
      <c r="AV11" s="240"/>
      <c r="AW11" s="241" t="s">
        <v>166</v>
      </c>
      <c r="AX11" s="241"/>
      <c r="AY11" s="182" t="s">
        <v>168</v>
      </c>
    </row>
    <row r="12" spans="1:51" s="2" customFormat="1" ht="12" customHeight="1">
      <c r="A12" s="158">
        <v>1</v>
      </c>
      <c r="B12" s="159" t="s">
        <v>181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169</v>
      </c>
      <c r="AS12" s="162" t="s">
        <v>9</v>
      </c>
      <c r="AT12" s="163" t="s">
        <v>169</v>
      </c>
      <c r="AU12" s="162" t="s">
        <v>9</v>
      </c>
      <c r="AV12" s="163" t="s">
        <v>169</v>
      </c>
      <c r="AW12" s="162" t="s">
        <v>9</v>
      </c>
      <c r="AX12" s="163" t="s">
        <v>169</v>
      </c>
      <c r="AY12" s="164" t="s">
        <v>9</v>
      </c>
    </row>
    <row r="13" spans="1:51" ht="23.1" customHeight="1">
      <c r="A13" s="35" t="s">
        <v>2</v>
      </c>
      <c r="B13" s="180" t="s">
        <v>191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41">
        <f>COUNTIF(C13:AP13,"1")</f>
        <v>0</v>
      </c>
      <c r="AR13" s="10" t="e">
        <f t="shared" ref="AR13:AR14" si="0">AQ13/$C$4*100</f>
        <v>#DIV/0!</v>
      </c>
      <c r="AS13" s="41">
        <f>COUNTIF(C13:AP13,"2")</f>
        <v>0</v>
      </c>
      <c r="AT13" s="10" t="e">
        <f t="shared" ref="AT13:AT14" si="1">AS13/$C$4*100</f>
        <v>#DIV/0!</v>
      </c>
      <c r="AU13" s="41">
        <f>COUNTIF(C13:AP13,"3")</f>
        <v>0</v>
      </c>
      <c r="AV13" s="10" t="e">
        <f t="shared" ref="AV13:AV14" si="2">AU13/$C$4*100</f>
        <v>#DIV/0!</v>
      </c>
      <c r="AW13" s="41">
        <f>COUNTIF(C13:AP13,"4")</f>
        <v>0</v>
      </c>
      <c r="AX13" s="10" t="e">
        <f t="shared" ref="AX13:AX14" si="3">AW13/$C$4*100</f>
        <v>#DIV/0!</v>
      </c>
      <c r="AY13" s="167">
        <f t="shared" ref="AY13:AY14" si="4">SUM(AQ13,AS13,AU13,AW13)</f>
        <v>0</v>
      </c>
    </row>
    <row r="14" spans="1:51" ht="12" customHeight="1">
      <c r="A14" s="66" t="s">
        <v>3</v>
      </c>
      <c r="B14" s="168" t="s">
        <v>182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41">
        <f t="shared" ref="AQ14" si="5">COUNTIF(C14:AP14,"1")</f>
        <v>0</v>
      </c>
      <c r="AR14" s="10" t="e">
        <f t="shared" si="0"/>
        <v>#DIV/0!</v>
      </c>
      <c r="AS14" s="41">
        <f t="shared" ref="AS14" si="6">COUNTIF(C14:AP14,"2")</f>
        <v>0</v>
      </c>
      <c r="AT14" s="10" t="e">
        <f t="shared" si="1"/>
        <v>#DIV/0!</v>
      </c>
      <c r="AU14" s="41">
        <f t="shared" ref="AU14" si="7">COUNTIF(C14:AP14,"3")</f>
        <v>0</v>
      </c>
      <c r="AV14" s="10" t="e">
        <f t="shared" si="2"/>
        <v>#DIV/0!</v>
      </c>
      <c r="AW14" s="41">
        <f t="shared" ref="AW14" si="8">COUNTIF(C14:AP14,"4")</f>
        <v>0</v>
      </c>
      <c r="AX14" s="10" t="e">
        <f t="shared" si="3"/>
        <v>#DIV/0!</v>
      </c>
      <c r="AY14" s="167">
        <f t="shared" si="4"/>
        <v>0</v>
      </c>
    </row>
    <row r="15" spans="1:51" s="170" customFormat="1" ht="12" customHeight="1">
      <c r="A15" s="231" t="s">
        <v>170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2" t="e">
        <f>AVERAGE(AR13:AR14)</f>
        <v>#DIV/0!</v>
      </c>
      <c r="AR15" s="233"/>
      <c r="AS15" s="232" t="e">
        <f>AVERAGE(AT13:AT14)</f>
        <v>#DIV/0!</v>
      </c>
      <c r="AT15" s="233"/>
      <c r="AU15" s="232" t="e">
        <f>AVERAGE(AV13:AV14)</f>
        <v>#DIV/0!</v>
      </c>
      <c r="AV15" s="233"/>
      <c r="AW15" s="232" t="e">
        <f>AVERAGE(AX13:AX14)</f>
        <v>#DIV/0!</v>
      </c>
      <c r="AX15" s="233"/>
      <c r="AY15" s="169" t="e">
        <f>SUM(AQ15,AS15,AU15,AW15)</f>
        <v>#DIV/0!</v>
      </c>
    </row>
    <row r="16" spans="1:51" ht="12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</row>
    <row r="17" spans="1:51" s="2" customFormat="1" ht="12" customHeight="1">
      <c r="A17" s="172">
        <v>2</v>
      </c>
      <c r="B17" s="173" t="s">
        <v>183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76" t="s">
        <v>9</v>
      </c>
      <c r="AR17" s="163" t="s">
        <v>169</v>
      </c>
      <c r="AS17" s="162" t="s">
        <v>9</v>
      </c>
      <c r="AT17" s="163" t="s">
        <v>169</v>
      </c>
      <c r="AU17" s="162" t="s">
        <v>9</v>
      </c>
      <c r="AV17" s="163" t="s">
        <v>169</v>
      </c>
      <c r="AW17" s="162" t="s">
        <v>9</v>
      </c>
      <c r="AX17" s="163" t="s">
        <v>169</v>
      </c>
      <c r="AY17" s="164" t="s">
        <v>9</v>
      </c>
    </row>
    <row r="18" spans="1:51" ht="23.1" customHeight="1">
      <c r="A18" s="165" t="s">
        <v>2</v>
      </c>
      <c r="B18" s="166" t="s">
        <v>171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41">
        <f t="shared" ref="AQ18:AQ21" si="9">COUNTIF(C18:AP18,"1")</f>
        <v>0</v>
      </c>
      <c r="AR18" s="10" t="e">
        <f t="shared" ref="AR18:AR21" si="10">AQ18/$C$4*100</f>
        <v>#DIV/0!</v>
      </c>
      <c r="AS18" s="41">
        <f t="shared" ref="AS18:AS21" si="11">COUNTIF(C18:AP18,"2")</f>
        <v>0</v>
      </c>
      <c r="AT18" s="10" t="e">
        <f t="shared" ref="AT18:AT21" si="12">AS18/$C$4*100</f>
        <v>#DIV/0!</v>
      </c>
      <c r="AU18" s="41">
        <f t="shared" ref="AU18:AU21" si="13">COUNTIF(C18:AP18,"3")</f>
        <v>0</v>
      </c>
      <c r="AV18" s="10" t="e">
        <f t="shared" ref="AV18:AV21" si="14">AU18/$C$4*100</f>
        <v>#DIV/0!</v>
      </c>
      <c r="AW18" s="41">
        <f t="shared" ref="AW18:AW21" si="15">COUNTIF(C18:AP18,"4")</f>
        <v>0</v>
      </c>
      <c r="AX18" s="10" t="e">
        <f t="shared" ref="AX18:AX21" si="16">AW18/$C$4*100</f>
        <v>#DIV/0!</v>
      </c>
      <c r="AY18" s="167">
        <f t="shared" ref="AY18:AY21" si="17">SUM(AQ18,AS18,AU18,AW18)</f>
        <v>0</v>
      </c>
    </row>
    <row r="19" spans="1:51" ht="24" customHeight="1">
      <c r="A19" s="165" t="s">
        <v>3</v>
      </c>
      <c r="B19" s="166" t="s">
        <v>172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41">
        <f t="shared" si="9"/>
        <v>0</v>
      </c>
      <c r="AR19" s="10" t="e">
        <f t="shared" si="10"/>
        <v>#DIV/0!</v>
      </c>
      <c r="AS19" s="41">
        <f t="shared" si="11"/>
        <v>0</v>
      </c>
      <c r="AT19" s="10" t="e">
        <f t="shared" si="12"/>
        <v>#DIV/0!</v>
      </c>
      <c r="AU19" s="41">
        <f t="shared" si="13"/>
        <v>0</v>
      </c>
      <c r="AV19" s="10" t="e">
        <f t="shared" si="14"/>
        <v>#DIV/0!</v>
      </c>
      <c r="AW19" s="41">
        <f t="shared" si="15"/>
        <v>0</v>
      </c>
      <c r="AX19" s="10" t="e">
        <f t="shared" si="16"/>
        <v>#DIV/0!</v>
      </c>
      <c r="AY19" s="167">
        <f t="shared" si="17"/>
        <v>0</v>
      </c>
    </row>
    <row r="20" spans="1:51" ht="23.1" customHeight="1">
      <c r="A20" s="165" t="s">
        <v>4</v>
      </c>
      <c r="B20" s="166" t="s">
        <v>173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41">
        <f t="shared" si="9"/>
        <v>0</v>
      </c>
      <c r="AR20" s="10" t="e">
        <f t="shared" si="10"/>
        <v>#DIV/0!</v>
      </c>
      <c r="AS20" s="41">
        <f t="shared" si="11"/>
        <v>0</v>
      </c>
      <c r="AT20" s="10" t="e">
        <f t="shared" si="12"/>
        <v>#DIV/0!</v>
      </c>
      <c r="AU20" s="41">
        <f t="shared" si="13"/>
        <v>0</v>
      </c>
      <c r="AV20" s="10" t="e">
        <f t="shared" si="14"/>
        <v>#DIV/0!</v>
      </c>
      <c r="AW20" s="41">
        <f t="shared" si="15"/>
        <v>0</v>
      </c>
      <c r="AX20" s="10" t="e">
        <f t="shared" si="16"/>
        <v>#DIV/0!</v>
      </c>
      <c r="AY20" s="167">
        <f t="shared" si="17"/>
        <v>0</v>
      </c>
    </row>
    <row r="21" spans="1:51" ht="24" customHeight="1">
      <c r="A21" s="165" t="s">
        <v>5</v>
      </c>
      <c r="B21" s="166" t="s">
        <v>174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41">
        <f t="shared" si="9"/>
        <v>0</v>
      </c>
      <c r="AR21" s="10" t="e">
        <f t="shared" si="10"/>
        <v>#DIV/0!</v>
      </c>
      <c r="AS21" s="41">
        <f t="shared" si="11"/>
        <v>0</v>
      </c>
      <c r="AT21" s="10" t="e">
        <f t="shared" si="12"/>
        <v>#DIV/0!</v>
      </c>
      <c r="AU21" s="41">
        <f t="shared" si="13"/>
        <v>0</v>
      </c>
      <c r="AV21" s="10" t="e">
        <f t="shared" si="14"/>
        <v>#DIV/0!</v>
      </c>
      <c r="AW21" s="41">
        <f t="shared" si="15"/>
        <v>0</v>
      </c>
      <c r="AX21" s="10" t="e">
        <f t="shared" si="16"/>
        <v>#DIV/0!</v>
      </c>
      <c r="AY21" s="167">
        <f t="shared" si="17"/>
        <v>0</v>
      </c>
    </row>
    <row r="22" spans="1:51" s="9" customFormat="1" ht="12" customHeight="1">
      <c r="A22" s="231" t="s">
        <v>170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2" t="e">
        <f>AVERAGE(AR18:AR21)</f>
        <v>#DIV/0!</v>
      </c>
      <c r="AR22" s="233"/>
      <c r="AS22" s="232" t="e">
        <f>AVERAGE(AT18:AT21)</f>
        <v>#DIV/0!</v>
      </c>
      <c r="AT22" s="233"/>
      <c r="AU22" s="232" t="e">
        <f>AVERAGE(AV18:AV21)</f>
        <v>#DIV/0!</v>
      </c>
      <c r="AV22" s="233"/>
      <c r="AW22" s="232" t="e">
        <f>AVERAGE(AX18:AX21)</f>
        <v>#DIV/0!</v>
      </c>
      <c r="AX22" s="233"/>
      <c r="AY22" s="169" t="e">
        <f>SUM(AQ22,AS22,AU22,AW22)</f>
        <v>#DIV/0!</v>
      </c>
    </row>
    <row r="23" spans="1:51" ht="12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</row>
    <row r="24" spans="1:51" s="2" customFormat="1" ht="12" customHeight="1">
      <c r="A24" s="172">
        <v>3</v>
      </c>
      <c r="B24" s="177" t="s">
        <v>184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  <c r="AQ24" s="162" t="s">
        <v>9</v>
      </c>
      <c r="AR24" s="163" t="s">
        <v>169</v>
      </c>
      <c r="AS24" s="162" t="s">
        <v>9</v>
      </c>
      <c r="AT24" s="163" t="s">
        <v>169</v>
      </c>
      <c r="AU24" s="162" t="s">
        <v>9</v>
      </c>
      <c r="AV24" s="163" t="s">
        <v>169</v>
      </c>
      <c r="AW24" s="162" t="s">
        <v>9</v>
      </c>
      <c r="AX24" s="163" t="s">
        <v>169</v>
      </c>
      <c r="AY24" s="164" t="s">
        <v>9</v>
      </c>
    </row>
    <row r="25" spans="1:51" ht="24" customHeight="1">
      <c r="A25" s="165" t="s">
        <v>2</v>
      </c>
      <c r="B25" s="166" t="s">
        <v>175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41">
        <f t="shared" ref="AQ25:AQ26" si="18">COUNTIF(C25:AP25,"1")</f>
        <v>0</v>
      </c>
      <c r="AR25" s="10" t="e">
        <f t="shared" ref="AR25:AR26" si="19">AQ25/$C$4*100</f>
        <v>#DIV/0!</v>
      </c>
      <c r="AS25" s="41">
        <f t="shared" ref="AS25:AS26" si="20">COUNTIF(C25:AP25,"2")</f>
        <v>0</v>
      </c>
      <c r="AT25" s="10" t="e">
        <f t="shared" ref="AT25:AT26" si="21">AS25/$C$4*100</f>
        <v>#DIV/0!</v>
      </c>
      <c r="AU25" s="41">
        <f t="shared" ref="AU25:AU26" si="22">COUNTIF(C25:AP25,"3")</f>
        <v>0</v>
      </c>
      <c r="AV25" s="10" t="e">
        <f t="shared" ref="AV25:AV26" si="23">AU25/$C$4*100</f>
        <v>#DIV/0!</v>
      </c>
      <c r="AW25" s="41">
        <f t="shared" ref="AW25:AW26" si="24">COUNTIF(C25:AP25,"4")</f>
        <v>0</v>
      </c>
      <c r="AX25" s="10" t="e">
        <f t="shared" ref="AX25:AX26" si="25">AW25/$C$4*100</f>
        <v>#DIV/0!</v>
      </c>
      <c r="AY25" s="167">
        <f t="shared" ref="AY25:AY26" si="26">SUM(AQ25,AS25,AU25,AW25)</f>
        <v>0</v>
      </c>
    </row>
    <row r="26" spans="1:51" ht="24" customHeight="1">
      <c r="A26" s="165" t="s">
        <v>3</v>
      </c>
      <c r="B26" s="166" t="s">
        <v>176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41">
        <f t="shared" si="18"/>
        <v>0</v>
      </c>
      <c r="AR26" s="10" t="e">
        <f t="shared" si="19"/>
        <v>#DIV/0!</v>
      </c>
      <c r="AS26" s="41">
        <f t="shared" si="20"/>
        <v>0</v>
      </c>
      <c r="AT26" s="10" t="e">
        <f t="shared" si="21"/>
        <v>#DIV/0!</v>
      </c>
      <c r="AU26" s="41">
        <f t="shared" si="22"/>
        <v>0</v>
      </c>
      <c r="AV26" s="10" t="e">
        <f t="shared" si="23"/>
        <v>#DIV/0!</v>
      </c>
      <c r="AW26" s="41">
        <f t="shared" si="24"/>
        <v>0</v>
      </c>
      <c r="AX26" s="10" t="e">
        <f t="shared" si="25"/>
        <v>#DIV/0!</v>
      </c>
      <c r="AY26" s="167">
        <f t="shared" si="26"/>
        <v>0</v>
      </c>
    </row>
    <row r="27" spans="1:51">
      <c r="A27" s="231" t="s">
        <v>170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2" t="e">
        <f>AVERAGE(AR25:AR26)</f>
        <v>#DIV/0!</v>
      </c>
      <c r="AR27" s="233"/>
      <c r="AS27" s="232" t="e">
        <f>AVERAGE(AT25:AT26)</f>
        <v>#DIV/0!</v>
      </c>
      <c r="AT27" s="233"/>
      <c r="AU27" s="232" t="e">
        <f>AVERAGE(AV25:AV26)</f>
        <v>#DIV/0!</v>
      </c>
      <c r="AV27" s="233"/>
      <c r="AW27" s="232" t="e">
        <f>AVERAGE(AX25:AX26)</f>
        <v>#DIV/0!</v>
      </c>
      <c r="AX27" s="233"/>
      <c r="AY27" s="169" t="e">
        <f>SUM(AQ27,AS27,AU27,AW27)</f>
        <v>#DIV/0!</v>
      </c>
    </row>
    <row r="28" spans="1:51" s="3" customFormat="1" ht="12" customHeight="1">
      <c r="A28" s="234" t="s">
        <v>177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29" t="e">
        <f>AVERAGE(AQ15,AQ22,AQ27)</f>
        <v>#DIV/0!</v>
      </c>
      <c r="AR28" s="230"/>
      <c r="AS28" s="229" t="e">
        <f>AVERAGE(AS15,AS22,AS27)</f>
        <v>#DIV/0!</v>
      </c>
      <c r="AT28" s="230"/>
      <c r="AU28" s="229" t="e">
        <f>AVERAGE(AU15,AU22,AU27)</f>
        <v>#DIV/0!</v>
      </c>
      <c r="AV28" s="230"/>
      <c r="AW28" s="229" t="e">
        <f>AVERAGE(AW15,AW22,AW27)</f>
        <v>#DIV/0!</v>
      </c>
      <c r="AX28" s="230"/>
      <c r="AY28" s="178" t="e">
        <f>SUM(AQ28,AS28,AU28,AW28)</f>
        <v>#DIV/0!</v>
      </c>
    </row>
  </sheetData>
  <sheetProtection algorithmName="SHA-512" hashValue="0+D35VmrW4J0YloafcorSBhHIk/R4N5OBRDYki1VhVLupDDNk4KdZ0u6uJRZobxhpsy5vDZEYFxi6sNrxlE39Q==" saltValue="QLOKFE2pnEwXlgZNdDeC8w==" spinCount="100000" sheet="1" objects="1" scenarios="1"/>
  <mergeCells count="33">
    <mergeCell ref="D7:AY7"/>
    <mergeCell ref="A1:AY1"/>
    <mergeCell ref="C3:AY3"/>
    <mergeCell ref="C4:AY4"/>
    <mergeCell ref="C5:AY5"/>
    <mergeCell ref="D6:AY6"/>
    <mergeCell ref="D8:AY8"/>
    <mergeCell ref="D9:AY9"/>
    <mergeCell ref="A11:B11"/>
    <mergeCell ref="AQ11:AR11"/>
    <mergeCell ref="AS11:AT11"/>
    <mergeCell ref="AU11:AV11"/>
    <mergeCell ref="AW11:AX11"/>
    <mergeCell ref="A22:AP22"/>
    <mergeCell ref="AQ22:AR22"/>
    <mergeCell ref="AS22:AT22"/>
    <mergeCell ref="AU22:AV22"/>
    <mergeCell ref="AW22:AX22"/>
    <mergeCell ref="A15:AP15"/>
    <mergeCell ref="AQ15:AR15"/>
    <mergeCell ref="AS15:AT15"/>
    <mergeCell ref="AU15:AV15"/>
    <mergeCell ref="AW15:AX15"/>
    <mergeCell ref="A28:AP28"/>
    <mergeCell ref="AQ28:AR28"/>
    <mergeCell ref="AS28:AT28"/>
    <mergeCell ref="AU28:AV28"/>
    <mergeCell ref="AW28:AX28"/>
    <mergeCell ref="A27:AP27"/>
    <mergeCell ref="AQ27:AR27"/>
    <mergeCell ref="AS27:AT27"/>
    <mergeCell ref="AU27:AV27"/>
    <mergeCell ref="AW27:AX27"/>
  </mergeCells>
  <printOptions horizontalCentered="1"/>
  <pageMargins left="0.39" right="0.39" top="0.79" bottom="0.39" header="0.2" footer="0.2"/>
  <pageSetup paperSize="9" scale="73" orientation="landscape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67D2-9E94-4C03-81E9-851376701AE9}">
  <sheetPr>
    <pageSetUpPr fitToPage="1"/>
  </sheetPr>
  <dimension ref="A1:AY28"/>
  <sheetViews>
    <sheetView view="pageBreakPreview" topLeftCell="H19" zoomScale="115" zoomScaleNormal="120" zoomScaleSheetLayoutView="115" zoomScalePageLayoutView="150" workbookViewId="0">
      <selection activeCell="Q19" sqref="Q19"/>
    </sheetView>
  </sheetViews>
  <sheetFormatPr defaultColWidth="10.8984375" defaultRowHeight="10.199999999999999"/>
  <cols>
    <col min="1" max="1" width="2.59765625" style="15" customWidth="1"/>
    <col min="2" max="2" width="28.09765625" style="1" customWidth="1"/>
    <col min="3" max="42" width="2.59765625" style="148" customWidth="1"/>
    <col min="43" max="43" width="4.59765625" style="149" customWidth="1"/>
    <col min="44" max="44" width="4.59765625" style="148" customWidth="1"/>
    <col min="45" max="45" width="4.59765625" style="149" customWidth="1"/>
    <col min="46" max="46" width="4.59765625" style="148" customWidth="1"/>
    <col min="47" max="47" width="4.59765625" style="149" customWidth="1"/>
    <col min="48" max="48" width="4.59765625" style="148" customWidth="1"/>
    <col min="49" max="49" width="4.59765625" style="149" customWidth="1"/>
    <col min="50" max="50" width="4.59765625" style="148" customWidth="1"/>
    <col min="51" max="51" width="5.5" style="150" customWidth="1"/>
    <col min="52" max="16384" width="10.8984375" style="1"/>
  </cols>
  <sheetData>
    <row r="1" spans="1:51" ht="12" customHeight="1">
      <c r="A1" s="235" t="s">
        <v>189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</row>
    <row r="2" spans="1:51" ht="12" customHeight="1"/>
    <row r="3" spans="1:51" ht="12" customHeight="1">
      <c r="A3" s="15">
        <v>1</v>
      </c>
      <c r="B3" s="1" t="s">
        <v>188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</row>
    <row r="4" spans="1:51" ht="12" customHeight="1">
      <c r="A4" s="49">
        <v>2</v>
      </c>
      <c r="B4" s="151" t="s">
        <v>161</v>
      </c>
      <c r="C4" s="236">
        <f>COUNTA(C13:AP13)</f>
        <v>0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</row>
    <row r="5" spans="1:51" ht="12" customHeight="1">
      <c r="A5" s="49">
        <v>3</v>
      </c>
      <c r="B5" s="151" t="s">
        <v>162</v>
      </c>
      <c r="C5" s="237" t="e">
        <f>AQ28</f>
        <v>#DIV/0!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</row>
    <row r="6" spans="1:51" ht="12" customHeight="1">
      <c r="A6" s="27">
        <v>4</v>
      </c>
      <c r="B6" s="152" t="s">
        <v>190</v>
      </c>
      <c r="C6" s="41">
        <v>1</v>
      </c>
      <c r="D6" s="242" t="s">
        <v>163</v>
      </c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</row>
    <row r="7" spans="1:51" ht="12" customHeight="1">
      <c r="A7" s="66"/>
      <c r="B7" s="153"/>
      <c r="C7" s="41">
        <v>2</v>
      </c>
      <c r="D7" s="242" t="s">
        <v>164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</row>
    <row r="8" spans="1:51" ht="12" customHeight="1">
      <c r="A8" s="66"/>
      <c r="B8" s="153"/>
      <c r="C8" s="41">
        <v>3</v>
      </c>
      <c r="D8" s="242" t="s">
        <v>165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</row>
    <row r="9" spans="1:51" ht="12" customHeight="1">
      <c r="A9" s="29"/>
      <c r="B9" s="154"/>
      <c r="C9" s="41">
        <v>4</v>
      </c>
      <c r="D9" s="242" t="s">
        <v>166</v>
      </c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</row>
    <row r="10" spans="1:51" ht="12" customHeight="1"/>
    <row r="11" spans="1:51" s="157" customFormat="1" ht="21" customHeight="1">
      <c r="A11" s="239" t="s">
        <v>167</v>
      </c>
      <c r="B11" s="239"/>
      <c r="C11" s="181">
        <v>1</v>
      </c>
      <c r="D11" s="181">
        <v>2</v>
      </c>
      <c r="E11" s="181">
        <v>3</v>
      </c>
      <c r="F11" s="181">
        <v>4</v>
      </c>
      <c r="G11" s="181">
        <v>5</v>
      </c>
      <c r="H11" s="181">
        <v>6</v>
      </c>
      <c r="I11" s="181">
        <v>7</v>
      </c>
      <c r="J11" s="181">
        <v>8</v>
      </c>
      <c r="K11" s="181">
        <v>9</v>
      </c>
      <c r="L11" s="181">
        <v>10</v>
      </c>
      <c r="M11" s="181">
        <v>11</v>
      </c>
      <c r="N11" s="181">
        <v>12</v>
      </c>
      <c r="O11" s="181">
        <v>13</v>
      </c>
      <c r="P11" s="181">
        <v>14</v>
      </c>
      <c r="Q11" s="181">
        <v>15</v>
      </c>
      <c r="R11" s="181">
        <v>16</v>
      </c>
      <c r="S11" s="181">
        <v>17</v>
      </c>
      <c r="T11" s="181">
        <v>18</v>
      </c>
      <c r="U11" s="181">
        <v>19</v>
      </c>
      <c r="V11" s="181">
        <v>20</v>
      </c>
      <c r="W11" s="181">
        <v>21</v>
      </c>
      <c r="X11" s="181">
        <v>22</v>
      </c>
      <c r="Y11" s="181">
        <v>23</v>
      </c>
      <c r="Z11" s="181">
        <v>24</v>
      </c>
      <c r="AA11" s="181">
        <v>25</v>
      </c>
      <c r="AB11" s="181">
        <v>26</v>
      </c>
      <c r="AC11" s="181">
        <v>27</v>
      </c>
      <c r="AD11" s="181">
        <v>28</v>
      </c>
      <c r="AE11" s="181">
        <v>29</v>
      </c>
      <c r="AF11" s="181">
        <v>30</v>
      </c>
      <c r="AG11" s="181">
        <v>31</v>
      </c>
      <c r="AH11" s="181">
        <v>32</v>
      </c>
      <c r="AI11" s="181">
        <v>33</v>
      </c>
      <c r="AJ11" s="181">
        <v>34</v>
      </c>
      <c r="AK11" s="181">
        <v>35</v>
      </c>
      <c r="AL11" s="181">
        <v>36</v>
      </c>
      <c r="AM11" s="181">
        <v>37</v>
      </c>
      <c r="AN11" s="181">
        <v>38</v>
      </c>
      <c r="AO11" s="181">
        <v>39</v>
      </c>
      <c r="AP11" s="181">
        <v>40</v>
      </c>
      <c r="AQ11" s="240" t="s">
        <v>163</v>
      </c>
      <c r="AR11" s="240"/>
      <c r="AS11" s="240" t="s">
        <v>164</v>
      </c>
      <c r="AT11" s="240"/>
      <c r="AU11" s="240" t="s">
        <v>165</v>
      </c>
      <c r="AV11" s="240"/>
      <c r="AW11" s="241" t="s">
        <v>166</v>
      </c>
      <c r="AX11" s="241"/>
      <c r="AY11" s="182" t="s">
        <v>168</v>
      </c>
    </row>
    <row r="12" spans="1:51" s="2" customFormat="1" ht="12" customHeight="1">
      <c r="A12" s="158">
        <v>1</v>
      </c>
      <c r="B12" s="159" t="s">
        <v>181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169</v>
      </c>
      <c r="AS12" s="162" t="s">
        <v>9</v>
      </c>
      <c r="AT12" s="163" t="s">
        <v>169</v>
      </c>
      <c r="AU12" s="162" t="s">
        <v>9</v>
      </c>
      <c r="AV12" s="163" t="s">
        <v>169</v>
      </c>
      <c r="AW12" s="162" t="s">
        <v>9</v>
      </c>
      <c r="AX12" s="163" t="s">
        <v>169</v>
      </c>
      <c r="AY12" s="164" t="s">
        <v>9</v>
      </c>
    </row>
    <row r="13" spans="1:51" ht="23.1" customHeight="1">
      <c r="A13" s="35" t="s">
        <v>2</v>
      </c>
      <c r="B13" s="180" t="s">
        <v>191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41">
        <f>COUNTIF(C13:AP13,"1")</f>
        <v>0</v>
      </c>
      <c r="AR13" s="10" t="e">
        <f t="shared" ref="AR13:AR14" si="0">AQ13/$C$4*100</f>
        <v>#DIV/0!</v>
      </c>
      <c r="AS13" s="41">
        <f>COUNTIF(C13:AP13,"2")</f>
        <v>0</v>
      </c>
      <c r="AT13" s="10" t="e">
        <f t="shared" ref="AT13:AT14" si="1">AS13/$C$4*100</f>
        <v>#DIV/0!</v>
      </c>
      <c r="AU13" s="41">
        <f>COUNTIF(C13:AP13,"3")</f>
        <v>0</v>
      </c>
      <c r="AV13" s="10" t="e">
        <f t="shared" ref="AV13:AV14" si="2">AU13/$C$4*100</f>
        <v>#DIV/0!</v>
      </c>
      <c r="AW13" s="41">
        <f>COUNTIF(C13:AP13,"4")</f>
        <v>0</v>
      </c>
      <c r="AX13" s="10" t="e">
        <f t="shared" ref="AX13:AX14" si="3">AW13/$C$4*100</f>
        <v>#DIV/0!</v>
      </c>
      <c r="AY13" s="167">
        <f t="shared" ref="AY13:AY14" si="4">SUM(AQ13,AS13,AU13,AW13)</f>
        <v>0</v>
      </c>
    </row>
    <row r="14" spans="1:51" ht="12" customHeight="1">
      <c r="A14" s="66" t="s">
        <v>3</v>
      </c>
      <c r="B14" s="168" t="s">
        <v>182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41">
        <f t="shared" ref="AQ14" si="5">COUNTIF(C14:AP14,"1")</f>
        <v>0</v>
      </c>
      <c r="AR14" s="10" t="e">
        <f t="shared" si="0"/>
        <v>#DIV/0!</v>
      </c>
      <c r="AS14" s="41">
        <f t="shared" ref="AS14" si="6">COUNTIF(C14:AP14,"2")</f>
        <v>0</v>
      </c>
      <c r="AT14" s="10" t="e">
        <f t="shared" si="1"/>
        <v>#DIV/0!</v>
      </c>
      <c r="AU14" s="41">
        <f t="shared" ref="AU14" si="7">COUNTIF(C14:AP14,"3")</f>
        <v>0</v>
      </c>
      <c r="AV14" s="10" t="e">
        <f t="shared" si="2"/>
        <v>#DIV/0!</v>
      </c>
      <c r="AW14" s="41">
        <f t="shared" ref="AW14" si="8">COUNTIF(C14:AP14,"4")</f>
        <v>0</v>
      </c>
      <c r="AX14" s="10" t="e">
        <f t="shared" si="3"/>
        <v>#DIV/0!</v>
      </c>
      <c r="AY14" s="167">
        <f t="shared" si="4"/>
        <v>0</v>
      </c>
    </row>
    <row r="15" spans="1:51" s="170" customFormat="1" ht="12" customHeight="1">
      <c r="A15" s="231" t="s">
        <v>170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2" t="e">
        <f>AVERAGE(AR13:AR14)</f>
        <v>#DIV/0!</v>
      </c>
      <c r="AR15" s="233"/>
      <c r="AS15" s="232" t="e">
        <f>AVERAGE(AT13:AT14)</f>
        <v>#DIV/0!</v>
      </c>
      <c r="AT15" s="233"/>
      <c r="AU15" s="232" t="e">
        <f>AVERAGE(AV13:AV14)</f>
        <v>#DIV/0!</v>
      </c>
      <c r="AV15" s="233"/>
      <c r="AW15" s="232" t="e">
        <f>AVERAGE(AX13:AX14)</f>
        <v>#DIV/0!</v>
      </c>
      <c r="AX15" s="233"/>
      <c r="AY15" s="169" t="e">
        <f>SUM(AQ15,AS15,AU15,AW15)</f>
        <v>#DIV/0!</v>
      </c>
    </row>
    <row r="16" spans="1:51" ht="12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</row>
    <row r="17" spans="1:51" s="2" customFormat="1" ht="12" customHeight="1">
      <c r="A17" s="172">
        <v>2</v>
      </c>
      <c r="B17" s="173" t="s">
        <v>183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76" t="s">
        <v>9</v>
      </c>
      <c r="AR17" s="163" t="s">
        <v>169</v>
      </c>
      <c r="AS17" s="162" t="s">
        <v>9</v>
      </c>
      <c r="AT17" s="163" t="s">
        <v>169</v>
      </c>
      <c r="AU17" s="162" t="s">
        <v>9</v>
      </c>
      <c r="AV17" s="163" t="s">
        <v>169</v>
      </c>
      <c r="AW17" s="162" t="s">
        <v>9</v>
      </c>
      <c r="AX17" s="163" t="s">
        <v>169</v>
      </c>
      <c r="AY17" s="164" t="s">
        <v>9</v>
      </c>
    </row>
    <row r="18" spans="1:51" ht="23.1" customHeight="1">
      <c r="A18" s="165" t="s">
        <v>2</v>
      </c>
      <c r="B18" s="166" t="s">
        <v>171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41">
        <f t="shared" ref="AQ18:AQ21" si="9">COUNTIF(C18:AP18,"1")</f>
        <v>0</v>
      </c>
      <c r="AR18" s="10" t="e">
        <f t="shared" ref="AR18:AR21" si="10">AQ18/$C$4*100</f>
        <v>#DIV/0!</v>
      </c>
      <c r="AS18" s="41">
        <f t="shared" ref="AS18:AS21" si="11">COUNTIF(C18:AP18,"2")</f>
        <v>0</v>
      </c>
      <c r="AT18" s="10" t="e">
        <f t="shared" ref="AT18:AT21" si="12">AS18/$C$4*100</f>
        <v>#DIV/0!</v>
      </c>
      <c r="AU18" s="41">
        <f t="shared" ref="AU18:AU21" si="13">COUNTIF(C18:AP18,"3")</f>
        <v>0</v>
      </c>
      <c r="AV18" s="10" t="e">
        <f t="shared" ref="AV18:AV21" si="14">AU18/$C$4*100</f>
        <v>#DIV/0!</v>
      </c>
      <c r="AW18" s="41">
        <f t="shared" ref="AW18:AW21" si="15">COUNTIF(C18:AP18,"4")</f>
        <v>0</v>
      </c>
      <c r="AX18" s="10" t="e">
        <f t="shared" ref="AX18:AX21" si="16">AW18/$C$4*100</f>
        <v>#DIV/0!</v>
      </c>
      <c r="AY18" s="167">
        <f t="shared" ref="AY18:AY21" si="17">SUM(AQ18,AS18,AU18,AW18)</f>
        <v>0</v>
      </c>
    </row>
    <row r="19" spans="1:51" ht="24" customHeight="1">
      <c r="A19" s="165" t="s">
        <v>3</v>
      </c>
      <c r="B19" s="166" t="s">
        <v>172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41">
        <f t="shared" si="9"/>
        <v>0</v>
      </c>
      <c r="AR19" s="10" t="e">
        <f t="shared" si="10"/>
        <v>#DIV/0!</v>
      </c>
      <c r="AS19" s="41">
        <f t="shared" si="11"/>
        <v>0</v>
      </c>
      <c r="AT19" s="10" t="e">
        <f t="shared" si="12"/>
        <v>#DIV/0!</v>
      </c>
      <c r="AU19" s="41">
        <f t="shared" si="13"/>
        <v>0</v>
      </c>
      <c r="AV19" s="10" t="e">
        <f t="shared" si="14"/>
        <v>#DIV/0!</v>
      </c>
      <c r="AW19" s="41">
        <f t="shared" si="15"/>
        <v>0</v>
      </c>
      <c r="AX19" s="10" t="e">
        <f t="shared" si="16"/>
        <v>#DIV/0!</v>
      </c>
      <c r="AY19" s="167">
        <f t="shared" si="17"/>
        <v>0</v>
      </c>
    </row>
    <row r="20" spans="1:51" ht="23.1" customHeight="1">
      <c r="A20" s="165" t="s">
        <v>4</v>
      </c>
      <c r="B20" s="166" t="s">
        <v>173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41">
        <f t="shared" si="9"/>
        <v>0</v>
      </c>
      <c r="AR20" s="10" t="e">
        <f t="shared" si="10"/>
        <v>#DIV/0!</v>
      </c>
      <c r="AS20" s="41">
        <f t="shared" si="11"/>
        <v>0</v>
      </c>
      <c r="AT20" s="10" t="e">
        <f t="shared" si="12"/>
        <v>#DIV/0!</v>
      </c>
      <c r="AU20" s="41">
        <f t="shared" si="13"/>
        <v>0</v>
      </c>
      <c r="AV20" s="10" t="e">
        <f t="shared" si="14"/>
        <v>#DIV/0!</v>
      </c>
      <c r="AW20" s="41">
        <f t="shared" si="15"/>
        <v>0</v>
      </c>
      <c r="AX20" s="10" t="e">
        <f t="shared" si="16"/>
        <v>#DIV/0!</v>
      </c>
      <c r="AY20" s="167">
        <f t="shared" si="17"/>
        <v>0</v>
      </c>
    </row>
    <row r="21" spans="1:51" ht="24" customHeight="1">
      <c r="A21" s="165" t="s">
        <v>5</v>
      </c>
      <c r="B21" s="166" t="s">
        <v>174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41">
        <f t="shared" si="9"/>
        <v>0</v>
      </c>
      <c r="AR21" s="10" t="e">
        <f t="shared" si="10"/>
        <v>#DIV/0!</v>
      </c>
      <c r="AS21" s="41">
        <f t="shared" si="11"/>
        <v>0</v>
      </c>
      <c r="AT21" s="10" t="e">
        <f t="shared" si="12"/>
        <v>#DIV/0!</v>
      </c>
      <c r="AU21" s="41">
        <f t="shared" si="13"/>
        <v>0</v>
      </c>
      <c r="AV21" s="10" t="e">
        <f t="shared" si="14"/>
        <v>#DIV/0!</v>
      </c>
      <c r="AW21" s="41">
        <f t="shared" si="15"/>
        <v>0</v>
      </c>
      <c r="AX21" s="10" t="e">
        <f t="shared" si="16"/>
        <v>#DIV/0!</v>
      </c>
      <c r="AY21" s="167">
        <f t="shared" si="17"/>
        <v>0</v>
      </c>
    </row>
    <row r="22" spans="1:51" s="9" customFormat="1" ht="12" customHeight="1">
      <c r="A22" s="231" t="s">
        <v>170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2" t="e">
        <f>AVERAGE(AR18:AR21)</f>
        <v>#DIV/0!</v>
      </c>
      <c r="AR22" s="233"/>
      <c r="AS22" s="232" t="e">
        <f>AVERAGE(AT18:AT21)</f>
        <v>#DIV/0!</v>
      </c>
      <c r="AT22" s="233"/>
      <c r="AU22" s="232" t="e">
        <f>AVERAGE(AV18:AV21)</f>
        <v>#DIV/0!</v>
      </c>
      <c r="AV22" s="233"/>
      <c r="AW22" s="232" t="e">
        <f>AVERAGE(AX18:AX21)</f>
        <v>#DIV/0!</v>
      </c>
      <c r="AX22" s="233"/>
      <c r="AY22" s="169" t="e">
        <f>SUM(AQ22,AS22,AU22,AW22)</f>
        <v>#DIV/0!</v>
      </c>
    </row>
    <row r="23" spans="1:51" ht="12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</row>
    <row r="24" spans="1:51" s="2" customFormat="1" ht="12" customHeight="1">
      <c r="A24" s="172">
        <v>3</v>
      </c>
      <c r="B24" s="177" t="s">
        <v>184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  <c r="AQ24" s="162" t="s">
        <v>9</v>
      </c>
      <c r="AR24" s="163" t="s">
        <v>169</v>
      </c>
      <c r="AS24" s="162" t="s">
        <v>9</v>
      </c>
      <c r="AT24" s="163" t="s">
        <v>169</v>
      </c>
      <c r="AU24" s="162" t="s">
        <v>9</v>
      </c>
      <c r="AV24" s="163" t="s">
        <v>169</v>
      </c>
      <c r="AW24" s="162" t="s">
        <v>9</v>
      </c>
      <c r="AX24" s="163" t="s">
        <v>169</v>
      </c>
      <c r="AY24" s="164" t="s">
        <v>9</v>
      </c>
    </row>
    <row r="25" spans="1:51" ht="24" customHeight="1">
      <c r="A25" s="165" t="s">
        <v>2</v>
      </c>
      <c r="B25" s="166" t="s">
        <v>175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41">
        <f t="shared" ref="AQ25:AQ26" si="18">COUNTIF(C25:AP25,"1")</f>
        <v>0</v>
      </c>
      <c r="AR25" s="10" t="e">
        <f t="shared" ref="AR25:AR26" si="19">AQ25/$C$4*100</f>
        <v>#DIV/0!</v>
      </c>
      <c r="AS25" s="41">
        <f t="shared" ref="AS25:AS26" si="20">COUNTIF(C25:AP25,"2")</f>
        <v>0</v>
      </c>
      <c r="AT25" s="10" t="e">
        <f t="shared" ref="AT25:AT26" si="21">AS25/$C$4*100</f>
        <v>#DIV/0!</v>
      </c>
      <c r="AU25" s="41">
        <f t="shared" ref="AU25:AU26" si="22">COUNTIF(C25:AP25,"3")</f>
        <v>0</v>
      </c>
      <c r="AV25" s="10" t="e">
        <f t="shared" ref="AV25:AV26" si="23">AU25/$C$4*100</f>
        <v>#DIV/0!</v>
      </c>
      <c r="AW25" s="41">
        <f t="shared" ref="AW25:AW26" si="24">COUNTIF(C25:AP25,"4")</f>
        <v>0</v>
      </c>
      <c r="AX25" s="10" t="e">
        <f t="shared" ref="AX25:AX26" si="25">AW25/$C$4*100</f>
        <v>#DIV/0!</v>
      </c>
      <c r="AY25" s="167">
        <f t="shared" ref="AY25:AY26" si="26">SUM(AQ25,AS25,AU25,AW25)</f>
        <v>0</v>
      </c>
    </row>
    <row r="26" spans="1:51" ht="24" customHeight="1">
      <c r="A26" s="165" t="s">
        <v>3</v>
      </c>
      <c r="B26" s="166" t="s">
        <v>176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41">
        <f t="shared" si="18"/>
        <v>0</v>
      </c>
      <c r="AR26" s="10" t="e">
        <f t="shared" si="19"/>
        <v>#DIV/0!</v>
      </c>
      <c r="AS26" s="41">
        <f t="shared" si="20"/>
        <v>0</v>
      </c>
      <c r="AT26" s="10" t="e">
        <f t="shared" si="21"/>
        <v>#DIV/0!</v>
      </c>
      <c r="AU26" s="41">
        <f t="shared" si="22"/>
        <v>0</v>
      </c>
      <c r="AV26" s="10" t="e">
        <f t="shared" si="23"/>
        <v>#DIV/0!</v>
      </c>
      <c r="AW26" s="41">
        <f t="shared" si="24"/>
        <v>0</v>
      </c>
      <c r="AX26" s="10" t="e">
        <f t="shared" si="25"/>
        <v>#DIV/0!</v>
      </c>
      <c r="AY26" s="167">
        <f t="shared" si="26"/>
        <v>0</v>
      </c>
    </row>
    <row r="27" spans="1:51">
      <c r="A27" s="231" t="s">
        <v>170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2" t="e">
        <f>AVERAGE(AR25:AR26)</f>
        <v>#DIV/0!</v>
      </c>
      <c r="AR27" s="233"/>
      <c r="AS27" s="232" t="e">
        <f>AVERAGE(AT25:AT26)</f>
        <v>#DIV/0!</v>
      </c>
      <c r="AT27" s="233"/>
      <c r="AU27" s="232" t="e">
        <f>AVERAGE(AV25:AV26)</f>
        <v>#DIV/0!</v>
      </c>
      <c r="AV27" s="233"/>
      <c r="AW27" s="232" t="e">
        <f>AVERAGE(AX25:AX26)</f>
        <v>#DIV/0!</v>
      </c>
      <c r="AX27" s="233"/>
      <c r="AY27" s="169" t="e">
        <f>SUM(AQ27,AS27,AU27,AW27)</f>
        <v>#DIV/0!</v>
      </c>
    </row>
    <row r="28" spans="1:51" s="3" customFormat="1" ht="12" customHeight="1">
      <c r="A28" s="234" t="s">
        <v>177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29" t="e">
        <f>AVERAGE(AQ15,AQ22,AQ27)</f>
        <v>#DIV/0!</v>
      </c>
      <c r="AR28" s="230"/>
      <c r="AS28" s="229" t="e">
        <f>AVERAGE(AS15,AS22,AS27)</f>
        <v>#DIV/0!</v>
      </c>
      <c r="AT28" s="230"/>
      <c r="AU28" s="229" t="e">
        <f>AVERAGE(AU15,AU22,AU27)</f>
        <v>#DIV/0!</v>
      </c>
      <c r="AV28" s="230"/>
      <c r="AW28" s="229" t="e">
        <f>AVERAGE(AW15,AW22,AW27)</f>
        <v>#DIV/0!</v>
      </c>
      <c r="AX28" s="230"/>
      <c r="AY28" s="178" t="e">
        <f>SUM(AQ28,AS28,AU28,AW28)</f>
        <v>#DIV/0!</v>
      </c>
    </row>
  </sheetData>
  <sheetProtection algorithmName="SHA-512" hashValue="Hs8JZ1kz9IdwDmfWupEdTfpkUxaZN9NK5i4xk2ICDyRHO9wn8TgTsZdRiErHDSbRHn2DBABgqviWQbLE5UCvjQ==" saltValue="qLvgPfeUulh5Mb1Hnuz8Rg==" spinCount="100000" sheet="1" objects="1" scenarios="1"/>
  <mergeCells count="33">
    <mergeCell ref="D7:AY7"/>
    <mergeCell ref="A1:AY1"/>
    <mergeCell ref="C3:AY3"/>
    <mergeCell ref="C4:AY4"/>
    <mergeCell ref="C5:AY5"/>
    <mergeCell ref="D6:AY6"/>
    <mergeCell ref="D8:AY8"/>
    <mergeCell ref="D9:AY9"/>
    <mergeCell ref="A11:B11"/>
    <mergeCell ref="AQ11:AR11"/>
    <mergeCell ref="AS11:AT11"/>
    <mergeCell ref="AU11:AV11"/>
    <mergeCell ref="AW11:AX11"/>
    <mergeCell ref="A22:AP22"/>
    <mergeCell ref="AQ22:AR22"/>
    <mergeCell ref="AS22:AT22"/>
    <mergeCell ref="AU22:AV22"/>
    <mergeCell ref="AW22:AX22"/>
    <mergeCell ref="A15:AP15"/>
    <mergeCell ref="AQ15:AR15"/>
    <mergeCell ref="AS15:AT15"/>
    <mergeCell ref="AU15:AV15"/>
    <mergeCell ref="AW15:AX15"/>
    <mergeCell ref="A28:AP28"/>
    <mergeCell ref="AQ28:AR28"/>
    <mergeCell ref="AS28:AT28"/>
    <mergeCell ref="AU28:AV28"/>
    <mergeCell ref="AW28:AX28"/>
    <mergeCell ref="A27:AP27"/>
    <mergeCell ref="AQ27:AR27"/>
    <mergeCell ref="AS27:AT27"/>
    <mergeCell ref="AU27:AV27"/>
    <mergeCell ref="AW27:AX27"/>
  </mergeCells>
  <printOptions horizontalCentered="1"/>
  <pageMargins left="0.39" right="0.39" top="0.79" bottom="0.39" header="0.2" footer="0.2"/>
  <pageSetup paperSize="9" scale="73" orientation="landscape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49"/>
  <sheetViews>
    <sheetView zoomScale="200" zoomScaleNormal="200" zoomScalePageLayoutView="200" workbookViewId="0"/>
  </sheetViews>
  <sheetFormatPr defaultColWidth="10.8984375" defaultRowHeight="12"/>
  <cols>
    <col min="1" max="1" width="10.8984375" style="19"/>
    <col min="2" max="4" width="10.8984375" style="20"/>
    <col min="5" max="6" width="10.8984375" style="23"/>
    <col min="7" max="7" width="10.8984375" style="21"/>
    <col min="8" max="16384" width="10.8984375" style="20"/>
  </cols>
  <sheetData>
    <row r="2" spans="1:5" s="20" customFormat="1">
      <c r="A2" s="19" t="s">
        <v>13</v>
      </c>
      <c r="E2" s="21" t="s">
        <v>14</v>
      </c>
    </row>
    <row r="3" spans="1:5" s="20" customFormat="1">
      <c r="A3" s="19">
        <v>41640</v>
      </c>
      <c r="B3" s="20" t="s">
        <v>146</v>
      </c>
      <c r="E3" s="22" t="s">
        <v>15</v>
      </c>
    </row>
    <row r="4" spans="1:5" s="20" customFormat="1">
      <c r="A4" s="19">
        <v>41653</v>
      </c>
      <c r="B4" s="20" t="s">
        <v>16</v>
      </c>
      <c r="E4" s="23"/>
    </row>
    <row r="5" spans="1:5" s="20" customFormat="1">
      <c r="A5" s="19">
        <v>41671</v>
      </c>
      <c r="B5" s="20" t="s">
        <v>17</v>
      </c>
      <c r="E5" s="23"/>
    </row>
    <row r="6" spans="1:5" s="20" customFormat="1">
      <c r="A6" s="19">
        <v>41694</v>
      </c>
      <c r="B6" s="20" t="s">
        <v>147</v>
      </c>
      <c r="E6" s="23"/>
    </row>
    <row r="7" spans="1:5" s="20" customFormat="1">
      <c r="A7" s="19">
        <v>41786</v>
      </c>
      <c r="B7" s="20" t="s">
        <v>18</v>
      </c>
      <c r="E7" s="23"/>
    </row>
    <row r="8" spans="1:5" s="20" customFormat="1">
      <c r="A8" s="19">
        <v>41790</v>
      </c>
      <c r="B8" s="20" t="s">
        <v>19</v>
      </c>
      <c r="E8" s="23"/>
    </row>
    <row r="9" spans="1:5" s="20" customFormat="1">
      <c r="A9" s="19">
        <v>41820</v>
      </c>
      <c r="B9" s="20" t="s">
        <v>148</v>
      </c>
      <c r="E9" s="23"/>
    </row>
    <row r="10" spans="1:5" s="20" customFormat="1">
      <c r="A10" s="19">
        <v>41835</v>
      </c>
      <c r="B10" s="20" t="s">
        <v>20</v>
      </c>
      <c r="E10" s="23"/>
    </row>
    <row r="11" spans="1:5" s="20" customFormat="1">
      <c r="A11" s="19">
        <v>41836</v>
      </c>
      <c r="B11" s="20" t="s">
        <v>21</v>
      </c>
      <c r="E11" s="23"/>
    </row>
    <row r="12" spans="1:5" s="20" customFormat="1">
      <c r="A12" s="19">
        <v>41849</v>
      </c>
      <c r="B12" s="20" t="s">
        <v>149</v>
      </c>
      <c r="E12" s="23"/>
    </row>
    <row r="13" spans="1:5" s="20" customFormat="1">
      <c r="A13" s="19">
        <v>41850</v>
      </c>
      <c r="B13" s="20" t="s">
        <v>149</v>
      </c>
      <c r="E13" s="23"/>
    </row>
    <row r="14" spans="1:5" s="20" customFormat="1">
      <c r="A14" s="19">
        <v>41851</v>
      </c>
      <c r="B14" s="20" t="s">
        <v>149</v>
      </c>
      <c r="E14" s="23"/>
    </row>
    <row r="15" spans="1:5" s="20" customFormat="1">
      <c r="A15" s="19">
        <v>41918</v>
      </c>
      <c r="B15" s="20" t="s">
        <v>150</v>
      </c>
      <c r="E15" s="23"/>
    </row>
    <row r="16" spans="1:5" s="20" customFormat="1">
      <c r="A16" s="19">
        <v>41937</v>
      </c>
      <c r="B16" s="20" t="s">
        <v>151</v>
      </c>
      <c r="E16" s="23"/>
    </row>
    <row r="17" spans="1:2" s="20" customFormat="1">
      <c r="A17" s="19">
        <v>41998</v>
      </c>
      <c r="B17" s="20" t="s">
        <v>22</v>
      </c>
    </row>
    <row r="18" spans="1:2" s="20" customFormat="1">
      <c r="A18" s="19">
        <v>42005</v>
      </c>
      <c r="B18" s="20" t="s">
        <v>152</v>
      </c>
    </row>
    <row r="19" spans="1:2" s="20" customFormat="1">
      <c r="A19" s="19">
        <v>42007</v>
      </c>
      <c r="B19" s="20" t="s">
        <v>16</v>
      </c>
    </row>
    <row r="20" spans="1:2" s="20" customFormat="1">
      <c r="A20" s="19">
        <v>42054</v>
      </c>
      <c r="B20" s="20" t="s">
        <v>17</v>
      </c>
    </row>
    <row r="21" spans="1:2" s="20" customFormat="1">
      <c r="A21" s="19">
        <v>42058</v>
      </c>
      <c r="B21" s="20" t="s">
        <v>153</v>
      </c>
    </row>
    <row r="22" spans="1:2" s="20" customFormat="1">
      <c r="A22" s="19">
        <v>42140</v>
      </c>
      <c r="B22" s="20" t="s">
        <v>18</v>
      </c>
    </row>
    <row r="23" spans="1:2" s="20" customFormat="1">
      <c r="A23" s="19">
        <v>42156</v>
      </c>
      <c r="B23" s="20" t="s">
        <v>19</v>
      </c>
    </row>
    <row r="24" spans="1:2">
      <c r="A24" s="19">
        <v>42173</v>
      </c>
      <c r="B24" s="20" t="s">
        <v>154</v>
      </c>
    </row>
    <row r="25" spans="1:2">
      <c r="A25" s="19">
        <v>42189</v>
      </c>
      <c r="B25" s="20" t="s">
        <v>21</v>
      </c>
    </row>
    <row r="26" spans="1:2">
      <c r="A26" s="19">
        <v>42200</v>
      </c>
      <c r="B26" s="20" t="s">
        <v>20</v>
      </c>
    </row>
    <row r="27" spans="1:2">
      <c r="A27" s="19">
        <v>42203</v>
      </c>
      <c r="B27" s="20" t="s">
        <v>155</v>
      </c>
    </row>
    <row r="28" spans="1:2">
      <c r="A28" s="19">
        <v>42205</v>
      </c>
      <c r="B28" s="20" t="s">
        <v>155</v>
      </c>
    </row>
    <row r="29" spans="1:2">
      <c r="A29" s="19">
        <v>42206</v>
      </c>
      <c r="B29" s="20" t="s">
        <v>155</v>
      </c>
    </row>
    <row r="30" spans="1:2">
      <c r="A30" s="19">
        <v>42231</v>
      </c>
      <c r="B30" s="20" t="s">
        <v>20</v>
      </c>
    </row>
    <row r="31" spans="1:2">
      <c r="A31" s="19">
        <v>42271</v>
      </c>
      <c r="B31" s="20" t="s">
        <v>156</v>
      </c>
    </row>
    <row r="32" spans="1:2">
      <c r="A32" s="19">
        <v>42291</v>
      </c>
      <c r="B32" s="20" t="s">
        <v>63</v>
      </c>
    </row>
    <row r="33" spans="1:2">
      <c r="A33" s="19">
        <v>42362</v>
      </c>
      <c r="B33" s="20" t="s">
        <v>16</v>
      </c>
    </row>
    <row r="34" spans="1:2">
      <c r="A34" s="19">
        <v>42363</v>
      </c>
      <c r="B34" s="20" t="s">
        <v>22</v>
      </c>
    </row>
    <row r="35" spans="1:2">
      <c r="A35" s="19">
        <v>42371</v>
      </c>
      <c r="B35" s="20" t="s">
        <v>157</v>
      </c>
    </row>
    <row r="36" spans="1:2">
      <c r="A36" s="19">
        <v>42408</v>
      </c>
      <c r="B36" s="20" t="s">
        <v>17</v>
      </c>
    </row>
    <row r="37" spans="1:2">
      <c r="A37" s="19">
        <v>42423</v>
      </c>
      <c r="B37" s="20" t="s">
        <v>158</v>
      </c>
    </row>
    <row r="38" spans="1:2">
      <c r="A38" s="19">
        <v>42495</v>
      </c>
      <c r="B38" s="20" t="s">
        <v>18</v>
      </c>
    </row>
    <row r="39" spans="1:2">
      <c r="A39" s="19">
        <v>42521</v>
      </c>
      <c r="B39" s="20" t="s">
        <v>19</v>
      </c>
    </row>
    <row r="40" spans="1:2">
      <c r="A40" s="19">
        <v>42527</v>
      </c>
      <c r="B40" s="20" t="s">
        <v>154</v>
      </c>
    </row>
    <row r="41" spans="1:2">
      <c r="A41" s="19">
        <v>42543</v>
      </c>
      <c r="B41" s="20" t="s">
        <v>21</v>
      </c>
    </row>
    <row r="42" spans="1:2">
      <c r="A42" s="19">
        <v>42557</v>
      </c>
      <c r="B42" s="20" t="s">
        <v>159</v>
      </c>
    </row>
    <row r="43" spans="1:2">
      <c r="A43" s="19">
        <v>42558</v>
      </c>
      <c r="B43" s="20" t="s">
        <v>159</v>
      </c>
    </row>
    <row r="44" spans="1:2">
      <c r="A44" s="19">
        <v>42560</v>
      </c>
      <c r="B44" s="20" t="s">
        <v>159</v>
      </c>
    </row>
    <row r="45" spans="1:2">
      <c r="A45" s="19">
        <v>42566</v>
      </c>
      <c r="B45" s="20" t="s">
        <v>20</v>
      </c>
    </row>
    <row r="46" spans="1:2">
      <c r="A46" s="19">
        <v>42625</v>
      </c>
      <c r="B46" s="20" t="s">
        <v>160</v>
      </c>
    </row>
    <row r="47" spans="1:2">
      <c r="A47" s="19">
        <v>42646</v>
      </c>
      <c r="B47" s="20" t="s">
        <v>63</v>
      </c>
    </row>
    <row r="48" spans="1:2">
      <c r="A48" s="19">
        <v>42716</v>
      </c>
      <c r="B48" s="20" t="s">
        <v>16</v>
      </c>
    </row>
    <row r="49" spans="1:2">
      <c r="A49" s="19">
        <v>42730</v>
      </c>
      <c r="B49" s="20" t="s">
        <v>22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1"/>
  <sheetViews>
    <sheetView workbookViewId="0">
      <selection activeCell="E11" sqref="E11"/>
    </sheetView>
  </sheetViews>
  <sheetFormatPr defaultColWidth="11" defaultRowHeight="15.6"/>
  <cols>
    <col min="1" max="1" width="35" customWidth="1"/>
    <col min="2" max="2" width="21.09765625" customWidth="1"/>
    <col min="3" max="3" width="18.8984375" customWidth="1"/>
    <col min="4" max="4" width="17.5" customWidth="1"/>
    <col min="5" max="5" width="21.09765625" customWidth="1"/>
    <col min="6" max="6" width="18.59765625" customWidth="1"/>
    <col min="7" max="7" width="19.3984375" customWidth="1"/>
  </cols>
  <sheetData>
    <row r="1" spans="1:7" s="146" customFormat="1" ht="33.9" customHeight="1">
      <c r="A1" s="145" t="s">
        <v>128</v>
      </c>
      <c r="B1" s="145" t="s">
        <v>130</v>
      </c>
      <c r="C1" s="145" t="s">
        <v>129</v>
      </c>
      <c r="D1" s="145" t="s">
        <v>140</v>
      </c>
      <c r="E1" s="145" t="s">
        <v>141</v>
      </c>
      <c r="F1" s="145" t="s">
        <v>131</v>
      </c>
      <c r="G1" s="145" t="s">
        <v>44</v>
      </c>
    </row>
    <row r="2" spans="1:7" ht="51" customHeight="1"/>
    <row r="3" spans="1:7" ht="30" customHeight="1">
      <c r="A3" s="144" t="s">
        <v>132</v>
      </c>
    </row>
    <row r="4" spans="1:7" ht="56.1" customHeight="1">
      <c r="A4" s="147" t="s">
        <v>137</v>
      </c>
    </row>
    <row r="5" spans="1:7" ht="47.1" customHeight="1">
      <c r="A5" s="147" t="s">
        <v>138</v>
      </c>
    </row>
    <row r="6" spans="1:7" ht="36.9" customHeight="1">
      <c r="A6" s="147" t="s">
        <v>139</v>
      </c>
    </row>
    <row r="7" spans="1:7" ht="53.1" customHeight="1">
      <c r="A7" s="144" t="s">
        <v>133</v>
      </c>
    </row>
    <row r="8" spans="1:7" ht="41.1" customHeight="1">
      <c r="A8" s="144" t="s">
        <v>135</v>
      </c>
    </row>
    <row r="9" spans="1:7" ht="51" customHeight="1">
      <c r="A9" s="144" t="s">
        <v>134</v>
      </c>
    </row>
    <row r="10" spans="1:7" ht="59.1" customHeight="1">
      <c r="A10" s="144" t="s">
        <v>136</v>
      </c>
    </row>
    <row r="11" spans="1:7" ht="45.9" customHeight="1"/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3"/>
  <sheetViews>
    <sheetView workbookViewId="0">
      <selection activeCell="B11" sqref="B11"/>
    </sheetView>
  </sheetViews>
  <sheetFormatPr defaultColWidth="11" defaultRowHeight="15.6"/>
  <cols>
    <col min="1" max="1" width="6.5" customWidth="1"/>
  </cols>
  <sheetData>
    <row r="1" spans="1:2">
      <c r="B1" t="s">
        <v>185</v>
      </c>
    </row>
    <row r="2" spans="1:2">
      <c r="A2">
        <v>1</v>
      </c>
      <c r="B2" t="s">
        <v>186</v>
      </c>
    </row>
    <row r="5" spans="1:2">
      <c r="B5" t="s">
        <v>178</v>
      </c>
    </row>
    <row r="6" spans="1:2">
      <c r="A6">
        <v>1</v>
      </c>
      <c r="B6" t="s">
        <v>142</v>
      </c>
    </row>
    <row r="7" spans="1:2">
      <c r="A7">
        <v>2</v>
      </c>
      <c r="B7" t="s">
        <v>143</v>
      </c>
    </row>
    <row r="8" spans="1:2">
      <c r="A8">
        <v>3</v>
      </c>
      <c r="B8" t="s">
        <v>144</v>
      </c>
    </row>
    <row r="9" spans="1:2">
      <c r="A9">
        <v>4</v>
      </c>
      <c r="B9" t="s">
        <v>145</v>
      </c>
    </row>
    <row r="10" spans="1:2">
      <c r="A10">
        <v>5</v>
      </c>
      <c r="B10" t="s">
        <v>187</v>
      </c>
    </row>
    <row r="12" spans="1:2">
      <c r="B12" t="s">
        <v>179</v>
      </c>
    </row>
    <row r="13" spans="1:2">
      <c r="A13">
        <v>1</v>
      </c>
      <c r="B13" t="s">
        <v>180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A1:I46"/>
  <sheetViews>
    <sheetView topLeftCell="B9" zoomScale="200" zoomScaleNormal="200" zoomScalePageLayoutView="200" workbookViewId="0">
      <selection activeCell="B11" sqref="B11:I11"/>
    </sheetView>
  </sheetViews>
  <sheetFormatPr defaultColWidth="10.8984375" defaultRowHeight="12" customHeight="1"/>
  <cols>
    <col min="1" max="1" width="2.8984375" style="1" customWidth="1"/>
    <col min="2" max="2" width="23" style="7" customWidth="1"/>
    <col min="3" max="3" width="9" style="7" customWidth="1"/>
    <col min="4" max="6" width="9" style="1" customWidth="1"/>
    <col min="7" max="7" width="5.8984375" style="7" customWidth="1"/>
    <col min="8" max="8" width="7" style="7" customWidth="1"/>
    <col min="9" max="9" width="58.09765625" style="1" customWidth="1"/>
    <col min="10" max="16384" width="10.8984375" style="1"/>
  </cols>
  <sheetData>
    <row r="1" spans="1:9" s="108" customFormat="1" ht="12" hidden="1" customHeight="1">
      <c r="A1" s="80" t="s">
        <v>49</v>
      </c>
      <c r="B1" s="105"/>
      <c r="C1" s="105"/>
      <c r="D1" s="106"/>
      <c r="E1" s="106"/>
      <c r="F1" s="106"/>
      <c r="G1" s="105"/>
      <c r="H1" s="126"/>
      <c r="I1" s="106"/>
    </row>
    <row r="2" spans="1:9" s="108" customFormat="1" ht="12" hidden="1" customHeight="1">
      <c r="A2" s="212" t="s">
        <v>48</v>
      </c>
      <c r="B2" s="212"/>
      <c r="C2" s="212"/>
      <c r="D2" s="212"/>
      <c r="E2" s="212"/>
      <c r="F2" s="212"/>
      <c r="G2" s="212"/>
      <c r="H2" s="212"/>
      <c r="I2" s="212"/>
    </row>
    <row r="3" spans="1:9" s="108" customFormat="1" ht="12" hidden="1" customHeight="1">
      <c r="A3" s="106" t="s">
        <v>55</v>
      </c>
      <c r="B3" s="106"/>
      <c r="C3" s="106"/>
      <c r="D3" s="106"/>
      <c r="E3" s="106"/>
      <c r="F3" s="106"/>
      <c r="G3" s="105"/>
      <c r="H3" s="126"/>
      <c r="I3" s="106"/>
    </row>
    <row r="4" spans="1:9" s="112" customFormat="1" ht="11.1" hidden="1" customHeight="1">
      <c r="A4" s="109"/>
      <c r="B4" s="106" t="s">
        <v>39</v>
      </c>
      <c r="C4" s="106"/>
      <c r="D4" s="106"/>
      <c r="E4" s="110"/>
      <c r="F4" s="110"/>
      <c r="G4" s="110"/>
      <c r="H4" s="126"/>
      <c r="I4" s="111"/>
    </row>
    <row r="5" spans="1:9" s="112" customFormat="1" ht="11.1" hidden="1" customHeight="1">
      <c r="A5" s="211" t="s">
        <v>62</v>
      </c>
      <c r="B5" s="211"/>
      <c r="C5" s="211"/>
      <c r="D5" s="211"/>
      <c r="E5" s="211"/>
      <c r="F5" s="211"/>
      <c r="G5" s="211"/>
      <c r="H5" s="211"/>
      <c r="I5" s="111"/>
    </row>
    <row r="6" spans="1:9" s="112" customFormat="1" ht="18" hidden="1" customHeight="1">
      <c r="A6" s="113" t="s">
        <v>56</v>
      </c>
      <c r="B6" s="106" t="s">
        <v>65</v>
      </c>
      <c r="C6" s="106"/>
      <c r="D6" s="106"/>
      <c r="E6" s="110"/>
      <c r="F6" s="110"/>
      <c r="G6" s="110"/>
      <c r="H6" s="114"/>
      <c r="I6" s="111"/>
    </row>
    <row r="7" spans="1:9" s="5" customFormat="1" ht="11.1" customHeight="1">
      <c r="A7" s="36"/>
      <c r="B7" s="37"/>
      <c r="C7" s="37"/>
      <c r="D7" s="37"/>
      <c r="E7" s="4"/>
      <c r="F7" s="4"/>
      <c r="G7" s="4"/>
      <c r="H7" s="4"/>
    </row>
    <row r="8" spans="1:9" s="11" customFormat="1" ht="12" customHeight="1">
      <c r="A8" s="30">
        <v>1</v>
      </c>
      <c r="B8" s="34" t="s">
        <v>24</v>
      </c>
      <c r="C8" s="213" t="s">
        <v>71</v>
      </c>
      <c r="D8" s="213"/>
      <c r="E8" s="213"/>
      <c r="F8" s="213"/>
      <c r="G8" s="213"/>
      <c r="H8" s="213"/>
      <c r="I8" s="213"/>
    </row>
    <row r="9" spans="1:9" s="11" customFormat="1" ht="12" customHeight="1">
      <c r="A9" s="30">
        <v>2</v>
      </c>
      <c r="B9" s="34" t="s">
        <v>25</v>
      </c>
      <c r="C9" s="213">
        <v>7</v>
      </c>
      <c r="D9" s="213"/>
      <c r="E9" s="213"/>
      <c r="F9" s="213"/>
      <c r="G9" s="213"/>
      <c r="H9" s="213"/>
      <c r="I9" s="213"/>
    </row>
    <row r="10" spans="1:9" s="11" customFormat="1" ht="12" customHeight="1">
      <c r="A10" s="27">
        <v>3</v>
      </c>
      <c r="B10" s="34" t="s">
        <v>26</v>
      </c>
      <c r="C10" s="213">
        <v>25</v>
      </c>
      <c r="D10" s="213"/>
      <c r="E10" s="213"/>
      <c r="F10" s="213"/>
      <c r="G10" s="213"/>
      <c r="H10" s="213"/>
      <c r="I10" s="213"/>
    </row>
    <row r="11" spans="1:9" s="11" customFormat="1" ht="12" customHeight="1">
      <c r="A11" s="35">
        <v>4</v>
      </c>
      <c r="B11" s="214" t="s">
        <v>54</v>
      </c>
      <c r="C11" s="215"/>
      <c r="D11" s="215"/>
      <c r="E11" s="215"/>
      <c r="F11" s="215"/>
      <c r="G11" s="215"/>
      <c r="H11" s="215"/>
      <c r="I11" s="215"/>
    </row>
    <row r="12" spans="1:9" s="11" customFormat="1" ht="12" customHeight="1">
      <c r="A12" s="28"/>
      <c r="B12" s="33" t="s">
        <v>50</v>
      </c>
      <c r="C12" s="213" t="s">
        <v>70</v>
      </c>
      <c r="D12" s="213"/>
      <c r="E12" s="213"/>
      <c r="F12" s="213"/>
      <c r="G12" s="213"/>
      <c r="H12" s="213"/>
      <c r="I12" s="213"/>
    </row>
    <row r="13" spans="1:9" s="11" customFormat="1" ht="12" customHeight="1">
      <c r="A13" s="28"/>
      <c r="B13" s="33" t="s">
        <v>51</v>
      </c>
      <c r="C13" s="213"/>
      <c r="D13" s="213"/>
      <c r="E13" s="213"/>
      <c r="F13" s="213"/>
      <c r="G13" s="213"/>
      <c r="H13" s="213"/>
      <c r="I13" s="213"/>
    </row>
    <row r="14" spans="1:9" s="11" customFormat="1" ht="12" customHeight="1">
      <c r="A14" s="66"/>
      <c r="B14" s="33" t="s">
        <v>52</v>
      </c>
      <c r="C14" s="213"/>
      <c r="D14" s="213"/>
      <c r="E14" s="213"/>
      <c r="F14" s="213"/>
      <c r="G14" s="213"/>
      <c r="H14" s="213"/>
      <c r="I14" s="213"/>
    </row>
    <row r="15" spans="1:9" s="11" customFormat="1" ht="12" customHeight="1">
      <c r="A15" s="28"/>
      <c r="B15" s="33" t="s">
        <v>53</v>
      </c>
      <c r="C15" s="213" t="s">
        <v>75</v>
      </c>
      <c r="D15" s="213"/>
      <c r="E15" s="213"/>
      <c r="F15" s="213"/>
      <c r="G15" s="213"/>
      <c r="H15" s="213"/>
      <c r="I15" s="213"/>
    </row>
    <row r="16" spans="1:9" s="11" customFormat="1" ht="10.199999999999999">
      <c r="A16" s="27">
        <v>5</v>
      </c>
      <c r="B16" s="33" t="s">
        <v>12</v>
      </c>
      <c r="C16" s="32" t="s">
        <v>57</v>
      </c>
      <c r="D16" s="32" t="s">
        <v>40</v>
      </c>
      <c r="E16" s="32" t="s">
        <v>41</v>
      </c>
      <c r="F16" s="32" t="s">
        <v>42</v>
      </c>
      <c r="G16" s="32" t="s">
        <v>43</v>
      </c>
      <c r="H16" s="32" t="s">
        <v>59</v>
      </c>
      <c r="I16" s="34" t="s">
        <v>60</v>
      </c>
    </row>
    <row r="17" spans="1:9" s="11" customFormat="1" ht="12" customHeight="1">
      <c r="A17" s="28"/>
      <c r="B17" s="33" t="s">
        <v>9</v>
      </c>
      <c r="C17" s="10">
        <f>COUNTIF($H$21:$H$45,"ya")</f>
        <v>20</v>
      </c>
      <c r="D17" s="10">
        <f>COUNTIF($H$21:$H$45,"tidak")</f>
        <v>5</v>
      </c>
      <c r="E17" s="10">
        <f>COUNTIF($H$21:$H$45,"rosak")</f>
        <v>0</v>
      </c>
      <c r="F17" s="41">
        <f>AVERAGE($G$21:$G$45)</f>
        <v>5.12</v>
      </c>
      <c r="G17" s="41">
        <f>MODE($G$21:$G$45)</f>
        <v>4</v>
      </c>
      <c r="H17" s="41">
        <f>MAX($G$21:$G$45)</f>
        <v>12</v>
      </c>
      <c r="I17" s="42">
        <f>MIN($G$21:$G$45)</f>
        <v>2</v>
      </c>
    </row>
    <row r="18" spans="1:9" s="11" customFormat="1" ht="12" customHeight="1">
      <c r="A18" s="29"/>
      <c r="B18" s="33" t="s">
        <v>58</v>
      </c>
      <c r="C18" s="10">
        <f>C17/C10*100</f>
        <v>80</v>
      </c>
      <c r="D18" s="10">
        <f>D17/C10*100</f>
        <v>20</v>
      </c>
      <c r="E18" s="10">
        <f>E17/C10*100</f>
        <v>0</v>
      </c>
      <c r="F18" s="32"/>
      <c r="G18" s="32"/>
      <c r="H18" s="32"/>
      <c r="I18" s="32"/>
    </row>
    <row r="19" spans="1:9" s="11" customFormat="1" ht="12" customHeight="1">
      <c r="A19" s="14"/>
      <c r="B19" s="13"/>
      <c r="C19" s="12"/>
      <c r="G19" s="12"/>
      <c r="H19" s="12"/>
    </row>
    <row r="20" spans="1:9" s="31" customFormat="1" ht="24.9" customHeight="1">
      <c r="A20" s="44" t="s">
        <v>0</v>
      </c>
      <c r="B20" s="44" t="s">
        <v>44</v>
      </c>
      <c r="C20" s="45" t="s">
        <v>50</v>
      </c>
      <c r="D20" s="46" t="s">
        <v>51</v>
      </c>
      <c r="E20" s="46" t="s">
        <v>52</v>
      </c>
      <c r="F20" s="46" t="s">
        <v>53</v>
      </c>
      <c r="G20" s="45" t="s">
        <v>45</v>
      </c>
      <c r="H20" s="45" t="s">
        <v>46</v>
      </c>
      <c r="I20" s="44" t="s">
        <v>47</v>
      </c>
    </row>
    <row r="21" spans="1:9" s="38" customFormat="1" ht="12" customHeight="1">
      <c r="A21" s="32">
        <v>1</v>
      </c>
      <c r="B21" s="70" t="s">
        <v>72</v>
      </c>
      <c r="C21" s="71">
        <v>41556</v>
      </c>
      <c r="D21" s="71"/>
      <c r="E21" s="71"/>
      <c r="F21" s="71">
        <v>41559</v>
      </c>
      <c r="G21" s="32">
        <f xml:space="preserve"> NETWORKDAYS.INTL(C21,F21,Holiday!$E$3,Holiday!$A$3:$A$78)</f>
        <v>3</v>
      </c>
      <c r="H21" s="32" t="str">
        <f>IF(G21&gt;$C$9,"Tidak","Ya")</f>
        <v>Ya</v>
      </c>
      <c r="I21" s="133" t="s">
        <v>73</v>
      </c>
    </row>
    <row r="22" spans="1:9" s="38" customFormat="1" ht="12" customHeight="1">
      <c r="A22" s="32">
        <v>2</v>
      </c>
      <c r="B22" s="70" t="s">
        <v>74</v>
      </c>
      <c r="C22" s="71">
        <v>41738</v>
      </c>
      <c r="D22" s="71"/>
      <c r="E22" s="71"/>
      <c r="F22" s="71">
        <v>41744</v>
      </c>
      <c r="G22" s="32">
        <f xml:space="preserve"> NETWORKDAYS.INTL(C22,F22,Holiday!$E$3,Holiday!$A$3:$A$78)</f>
        <v>5</v>
      </c>
      <c r="H22" s="32" t="str">
        <f t="shared" ref="H22:H45" si="0">IF(G22&gt;$C$9,"Tidak","Ya")</f>
        <v>Ya</v>
      </c>
      <c r="I22" s="134" t="s">
        <v>76</v>
      </c>
    </row>
    <row r="23" spans="1:9" ht="12" customHeight="1">
      <c r="A23" s="32">
        <v>3</v>
      </c>
      <c r="B23" s="70" t="s">
        <v>77</v>
      </c>
      <c r="C23" s="71">
        <v>42143</v>
      </c>
      <c r="D23" s="71"/>
      <c r="E23" s="71"/>
      <c r="F23" s="71">
        <v>42147</v>
      </c>
      <c r="G23" s="32">
        <f xml:space="preserve"> NETWORKDAYS.INTL(C23,F23,Holiday!$E$3,Holiday!$A$3:$A$78)</f>
        <v>4</v>
      </c>
      <c r="H23" s="32" t="str">
        <f t="shared" si="0"/>
        <v>Ya</v>
      </c>
      <c r="I23" s="133" t="s">
        <v>78</v>
      </c>
    </row>
    <row r="24" spans="1:9" ht="12" customHeight="1">
      <c r="A24" s="32">
        <v>4</v>
      </c>
      <c r="B24" s="70" t="s">
        <v>79</v>
      </c>
      <c r="C24" s="71">
        <v>42172</v>
      </c>
      <c r="D24" s="71"/>
      <c r="E24" s="71"/>
      <c r="F24" s="71">
        <v>42177</v>
      </c>
      <c r="G24" s="32">
        <f xml:space="preserve"> NETWORKDAYS.INTL(C24,F24,Holiday!$E$3,Holiday!$A$3:$A$78)</f>
        <v>3</v>
      </c>
      <c r="H24" s="32" t="str">
        <f t="shared" si="0"/>
        <v>Ya</v>
      </c>
      <c r="I24" s="133" t="s">
        <v>80</v>
      </c>
    </row>
    <row r="25" spans="1:9" ht="12" customHeight="1">
      <c r="A25" s="32">
        <v>5</v>
      </c>
      <c r="B25" s="70" t="s">
        <v>81</v>
      </c>
      <c r="C25" s="71">
        <v>42105</v>
      </c>
      <c r="D25" s="71"/>
      <c r="E25" s="71"/>
      <c r="F25" s="71">
        <v>42109</v>
      </c>
      <c r="G25" s="32">
        <f xml:space="preserve"> NETWORKDAYS.INTL(C25,F25,Holiday!$E$3,Holiday!$A$3:$A$78)</f>
        <v>4</v>
      </c>
      <c r="H25" s="32" t="str">
        <f t="shared" si="0"/>
        <v>Ya</v>
      </c>
      <c r="I25" s="133" t="s">
        <v>82</v>
      </c>
    </row>
    <row r="26" spans="1:9" ht="12" customHeight="1">
      <c r="A26" s="32">
        <v>6</v>
      </c>
      <c r="B26" s="70" t="s">
        <v>83</v>
      </c>
      <c r="C26" s="71">
        <v>42532</v>
      </c>
      <c r="D26" s="71"/>
      <c r="E26" s="71"/>
      <c r="F26" s="71">
        <v>42534</v>
      </c>
      <c r="G26" s="32">
        <f xml:space="preserve"> NETWORKDAYS.INTL(C26,F26,Holiday!$E$3,Holiday!$A$3:$A$78)</f>
        <v>2</v>
      </c>
      <c r="H26" s="32" t="str">
        <f t="shared" si="0"/>
        <v>Ya</v>
      </c>
      <c r="I26" s="133" t="s">
        <v>85</v>
      </c>
    </row>
    <row r="27" spans="1:9" ht="12" customHeight="1">
      <c r="A27" s="32">
        <v>7</v>
      </c>
      <c r="B27" s="70" t="s">
        <v>84</v>
      </c>
      <c r="C27" s="71">
        <v>42238</v>
      </c>
      <c r="D27" s="71"/>
      <c r="E27" s="71"/>
      <c r="F27" s="71">
        <v>42240</v>
      </c>
      <c r="G27" s="32">
        <f xml:space="preserve"> NETWORKDAYS.INTL(C27,F27,Holiday!$E$3,Holiday!$A$3:$A$78)</f>
        <v>2</v>
      </c>
      <c r="H27" s="32" t="str">
        <f t="shared" si="0"/>
        <v>Ya</v>
      </c>
      <c r="I27" s="135" t="s">
        <v>97</v>
      </c>
    </row>
    <row r="28" spans="1:9" ht="12" customHeight="1">
      <c r="A28" s="32">
        <v>8</v>
      </c>
      <c r="B28" s="73" t="s">
        <v>86</v>
      </c>
      <c r="C28" s="74">
        <v>42108</v>
      </c>
      <c r="D28" s="74"/>
      <c r="E28" s="74"/>
      <c r="F28" s="71">
        <v>42110</v>
      </c>
      <c r="G28" s="32">
        <f xml:space="preserve"> NETWORKDAYS.INTL(C28,F28,Holiday!$E$3,Holiday!$A$3:$A$78)</f>
        <v>3</v>
      </c>
      <c r="H28" s="32" t="str">
        <f t="shared" si="0"/>
        <v>Ya</v>
      </c>
      <c r="I28" s="135" t="s">
        <v>87</v>
      </c>
    </row>
    <row r="29" spans="1:9" ht="12" customHeight="1">
      <c r="A29" s="32">
        <v>9</v>
      </c>
      <c r="B29" s="73" t="s">
        <v>89</v>
      </c>
      <c r="C29" s="74">
        <v>42534</v>
      </c>
      <c r="D29" s="74"/>
      <c r="E29" s="74"/>
      <c r="F29" s="71">
        <v>42541</v>
      </c>
      <c r="G29" s="32">
        <f xml:space="preserve"> NETWORKDAYS.INTL(C29,F29,Holiday!$E$3,Holiday!$A$3:$A$78)</f>
        <v>6</v>
      </c>
      <c r="H29" s="32" t="str">
        <f t="shared" si="0"/>
        <v>Ya</v>
      </c>
      <c r="I29" s="135" t="s">
        <v>88</v>
      </c>
    </row>
    <row r="30" spans="1:9" ht="12" customHeight="1">
      <c r="A30" s="32">
        <v>10</v>
      </c>
      <c r="B30" s="73" t="s">
        <v>90</v>
      </c>
      <c r="C30" s="74">
        <v>41941</v>
      </c>
      <c r="D30" s="74"/>
      <c r="E30" s="74"/>
      <c r="F30" s="71">
        <v>41944</v>
      </c>
      <c r="G30" s="32">
        <f xml:space="preserve"> NETWORKDAYS.INTL(C30,F30,Holiday!$E$3,Holiday!$A$3:$A$78)</f>
        <v>3</v>
      </c>
      <c r="H30" s="32" t="str">
        <f t="shared" si="0"/>
        <v>Ya</v>
      </c>
      <c r="I30" s="133" t="s">
        <v>91</v>
      </c>
    </row>
    <row r="31" spans="1:9" ht="12" customHeight="1">
      <c r="A31" s="32">
        <v>11</v>
      </c>
      <c r="B31" s="73" t="s">
        <v>92</v>
      </c>
      <c r="C31" s="74">
        <v>41984</v>
      </c>
      <c r="D31" s="74"/>
      <c r="E31" s="74"/>
      <c r="F31" s="71">
        <v>42000</v>
      </c>
      <c r="G31" s="32">
        <f xml:space="preserve"> NETWORKDAYS.INTL(C31,F31,Holiday!$E$3,Holiday!$A$3:$A$78)</f>
        <v>11</v>
      </c>
      <c r="H31" s="32" t="str">
        <f t="shared" si="0"/>
        <v>Tidak</v>
      </c>
      <c r="I31" s="135" t="s">
        <v>93</v>
      </c>
    </row>
    <row r="32" spans="1:9" ht="12" customHeight="1">
      <c r="A32" s="32">
        <v>12</v>
      </c>
      <c r="B32" s="73" t="s">
        <v>92</v>
      </c>
      <c r="C32" s="74">
        <v>41984</v>
      </c>
      <c r="D32" s="74"/>
      <c r="E32" s="74"/>
      <c r="F32" s="71">
        <v>42000</v>
      </c>
      <c r="G32" s="32">
        <f xml:space="preserve"> NETWORKDAYS.INTL(C32,F32,Holiday!$E$3,Holiday!$A$3:$A$78)</f>
        <v>11</v>
      </c>
      <c r="H32" s="32" t="str">
        <f t="shared" si="0"/>
        <v>Tidak</v>
      </c>
      <c r="I32" s="135" t="s">
        <v>95</v>
      </c>
    </row>
    <row r="33" spans="1:9" ht="12" customHeight="1">
      <c r="A33" s="32">
        <v>13</v>
      </c>
      <c r="B33" s="73" t="s">
        <v>94</v>
      </c>
      <c r="C33" s="74">
        <v>41744</v>
      </c>
      <c r="D33" s="74"/>
      <c r="E33" s="74"/>
      <c r="F33" s="71">
        <v>41755</v>
      </c>
      <c r="G33" s="32">
        <f xml:space="preserve"> NETWORKDAYS.INTL(C33,F33,Holiday!$E$3,Holiday!$A$3:$A$78)</f>
        <v>9</v>
      </c>
      <c r="H33" s="32" t="str">
        <f t="shared" si="0"/>
        <v>Tidak</v>
      </c>
      <c r="I33" s="133" t="s">
        <v>96</v>
      </c>
    </row>
    <row r="34" spans="1:9" ht="18.899999999999999" customHeight="1">
      <c r="A34" s="32">
        <v>14</v>
      </c>
      <c r="B34" s="130" t="s">
        <v>104</v>
      </c>
      <c r="C34" s="71">
        <v>41512</v>
      </c>
      <c r="D34" s="71"/>
      <c r="E34" s="71"/>
      <c r="F34" s="71">
        <v>41515</v>
      </c>
      <c r="G34" s="32">
        <f xml:space="preserve"> NETWORKDAYS.INTL(C34,F34,Holiday!$E$3,Holiday!$A$3:$A$78)</f>
        <v>4</v>
      </c>
      <c r="H34" s="32" t="str">
        <f t="shared" si="0"/>
        <v>Ya</v>
      </c>
      <c r="I34" s="133" t="s">
        <v>114</v>
      </c>
    </row>
    <row r="35" spans="1:9" ht="15.9" customHeight="1">
      <c r="A35" s="32">
        <v>15</v>
      </c>
      <c r="B35" s="130" t="s">
        <v>105</v>
      </c>
      <c r="C35" s="71">
        <v>41598</v>
      </c>
      <c r="D35" s="71"/>
      <c r="E35" s="71"/>
      <c r="F35" s="131">
        <v>41613</v>
      </c>
      <c r="G35" s="32">
        <f xml:space="preserve"> NETWORKDAYS.INTL(C35,F35,Holiday!$E$3,Holiday!$A$3:$A$78)</f>
        <v>12</v>
      </c>
      <c r="H35" s="32" t="str">
        <f t="shared" si="0"/>
        <v>Tidak</v>
      </c>
      <c r="I35" s="134" t="s">
        <v>115</v>
      </c>
    </row>
    <row r="36" spans="1:9" ht="18" customHeight="1">
      <c r="A36" s="32">
        <v>16</v>
      </c>
      <c r="B36" s="130" t="s">
        <v>106</v>
      </c>
      <c r="C36" s="131">
        <v>42135</v>
      </c>
      <c r="D36" s="71"/>
      <c r="E36" s="71"/>
      <c r="F36" s="71">
        <v>42138</v>
      </c>
      <c r="G36" s="32">
        <f xml:space="preserve"> NETWORKDAYS.INTL(C36,F36,Holiday!$E$3,Holiday!$A$3:$A$78)</f>
        <v>4</v>
      </c>
      <c r="H36" s="32" t="str">
        <f t="shared" si="0"/>
        <v>Ya</v>
      </c>
      <c r="I36" s="133" t="s">
        <v>116</v>
      </c>
    </row>
    <row r="37" spans="1:9" ht="18.899999999999999" customHeight="1">
      <c r="A37" s="32">
        <v>17</v>
      </c>
      <c r="B37" s="130" t="s">
        <v>107</v>
      </c>
      <c r="C37" s="71">
        <v>41897</v>
      </c>
      <c r="D37" s="71"/>
      <c r="E37" s="71"/>
      <c r="F37" s="71">
        <v>41906</v>
      </c>
      <c r="G37" s="32">
        <f xml:space="preserve"> NETWORKDAYS.INTL(C37,F37,Holiday!$E$3,Holiday!$A$3:$A$78)</f>
        <v>8</v>
      </c>
      <c r="H37" s="32" t="str">
        <f t="shared" si="0"/>
        <v>Tidak</v>
      </c>
      <c r="I37" s="133" t="s">
        <v>117</v>
      </c>
    </row>
    <row r="38" spans="1:9" ht="18" customHeight="1">
      <c r="A38" s="32">
        <v>18</v>
      </c>
      <c r="B38" s="130" t="s">
        <v>107</v>
      </c>
      <c r="C38" s="71">
        <v>41569</v>
      </c>
      <c r="D38" s="71"/>
      <c r="E38" s="71"/>
      <c r="F38" s="71">
        <v>41576</v>
      </c>
      <c r="G38" s="32">
        <f xml:space="preserve"> NETWORKDAYS.INTL(C38,F38,Holiday!$E$3,Holiday!$A$3:$A$78)</f>
        <v>6</v>
      </c>
      <c r="H38" s="32" t="str">
        <f t="shared" si="0"/>
        <v>Ya</v>
      </c>
      <c r="I38" s="133" t="s">
        <v>118</v>
      </c>
    </row>
    <row r="39" spans="1:9" ht="18" customHeight="1">
      <c r="A39" s="32">
        <v>19</v>
      </c>
      <c r="B39" s="130" t="s">
        <v>108</v>
      </c>
      <c r="C39" s="131">
        <v>42532</v>
      </c>
      <c r="D39" s="71"/>
      <c r="E39" s="71"/>
      <c r="F39" s="71">
        <v>42534</v>
      </c>
      <c r="G39" s="32">
        <f xml:space="preserve"> NETWORKDAYS.INTL(C39,F39,Holiday!$E$3,Holiday!$A$3:$A$78)</f>
        <v>2</v>
      </c>
      <c r="H39" s="32" t="str">
        <f t="shared" si="0"/>
        <v>Ya</v>
      </c>
      <c r="I39" s="133" t="s">
        <v>119</v>
      </c>
    </row>
    <row r="40" spans="1:9" ht="18" customHeight="1">
      <c r="A40" s="32">
        <v>20</v>
      </c>
      <c r="B40" s="130" t="s">
        <v>109</v>
      </c>
      <c r="C40" s="71">
        <v>41598</v>
      </c>
      <c r="D40" s="71"/>
      <c r="E40" s="71"/>
      <c r="F40" s="71">
        <v>41605</v>
      </c>
      <c r="G40" s="32">
        <f xml:space="preserve"> NETWORKDAYS.INTL(C40,F40,Holiday!$E$3,Holiday!$A$3:$A$78)</f>
        <v>6</v>
      </c>
      <c r="H40" s="32" t="str">
        <f t="shared" si="0"/>
        <v>Ya</v>
      </c>
      <c r="I40" s="135" t="s">
        <v>120</v>
      </c>
    </row>
    <row r="41" spans="1:9" ht="20.100000000000001" customHeight="1">
      <c r="A41" s="32">
        <v>21</v>
      </c>
      <c r="B41" s="132" t="s">
        <v>110</v>
      </c>
      <c r="C41" s="74">
        <v>42124</v>
      </c>
      <c r="D41" s="74"/>
      <c r="E41" s="74"/>
      <c r="F41" s="131">
        <v>42128</v>
      </c>
      <c r="G41" s="32">
        <f xml:space="preserve"> NETWORKDAYS.INTL(C41,F41,Holiday!$E$3,Holiday!$A$3:$A$78)</f>
        <v>3</v>
      </c>
      <c r="H41" s="32" t="str">
        <f t="shared" ref="H41" si="1">IF(G41&gt;$C$9,"Tidak","Ya")</f>
        <v>Ya</v>
      </c>
      <c r="I41" s="133" t="s">
        <v>121</v>
      </c>
    </row>
    <row r="42" spans="1:9" ht="24" customHeight="1">
      <c r="A42" s="32">
        <v>22</v>
      </c>
      <c r="B42" s="132" t="s">
        <v>111</v>
      </c>
      <c r="C42" s="74">
        <v>42535</v>
      </c>
      <c r="D42" s="74"/>
      <c r="E42" s="74"/>
      <c r="F42" s="71">
        <v>42536</v>
      </c>
      <c r="G42" s="32">
        <f xml:space="preserve"> NETWORKDAYS.INTL(C42,F42,Holiday!$E$3,Holiday!$A$3:$A$78)</f>
        <v>2</v>
      </c>
      <c r="H42" s="32" t="str">
        <f t="shared" si="0"/>
        <v>Ya</v>
      </c>
      <c r="I42" s="135" t="s">
        <v>126</v>
      </c>
    </row>
    <row r="43" spans="1:9" ht="24" customHeight="1">
      <c r="A43" s="32">
        <v>23</v>
      </c>
      <c r="B43" s="132" t="s">
        <v>112</v>
      </c>
      <c r="C43" s="74">
        <v>42534</v>
      </c>
      <c r="D43" s="74"/>
      <c r="E43" s="74"/>
      <c r="F43" s="71">
        <v>42537</v>
      </c>
      <c r="G43" s="32">
        <f xml:space="preserve"> NETWORKDAYS.INTL(C43,F43,Holiday!$E$3,Holiday!$A$3:$A$78)</f>
        <v>4</v>
      </c>
      <c r="H43" s="32" t="str">
        <f t="shared" si="0"/>
        <v>Ya</v>
      </c>
      <c r="I43" s="135" t="s">
        <v>122</v>
      </c>
    </row>
    <row r="44" spans="1:9" ht="18.899999999999999" customHeight="1">
      <c r="A44" s="32">
        <v>24</v>
      </c>
      <c r="B44" s="132" t="s">
        <v>113</v>
      </c>
      <c r="C44" s="74">
        <v>42107</v>
      </c>
      <c r="D44" s="74"/>
      <c r="E44" s="74"/>
      <c r="F44" s="71">
        <v>42115</v>
      </c>
      <c r="G44" s="32">
        <f xml:space="preserve"> NETWORKDAYS.INTL(C44,F44,Holiday!$E$3,Holiday!$A$3:$A$78)</f>
        <v>7</v>
      </c>
      <c r="H44" s="32" t="str">
        <f t="shared" si="0"/>
        <v>Ya</v>
      </c>
      <c r="I44" s="135" t="s">
        <v>123</v>
      </c>
    </row>
    <row r="45" spans="1:9" ht="20.100000000000001" customHeight="1">
      <c r="A45" s="32">
        <v>25</v>
      </c>
      <c r="B45" s="132" t="s">
        <v>113</v>
      </c>
      <c r="C45" s="74">
        <v>42110</v>
      </c>
      <c r="D45" s="74"/>
      <c r="E45" s="74"/>
      <c r="F45" s="71">
        <v>42115</v>
      </c>
      <c r="G45" s="32">
        <f xml:space="preserve"> NETWORKDAYS.INTL(C45,F45,Holiday!$E$3,Holiday!$A$3:$A$78)</f>
        <v>4</v>
      </c>
      <c r="H45" s="32" t="str">
        <f t="shared" si="0"/>
        <v>Ya</v>
      </c>
      <c r="I45" s="133" t="s">
        <v>124</v>
      </c>
    </row>
    <row r="46" spans="1:9" ht="12" customHeight="1">
      <c r="A46" s="12"/>
      <c r="B46" s="12"/>
      <c r="C46" s="39"/>
      <c r="D46" s="39"/>
      <c r="E46" s="39"/>
      <c r="F46" s="39"/>
      <c r="G46" s="40"/>
      <c r="H46" s="12"/>
      <c r="I46" s="11"/>
    </row>
  </sheetData>
  <sheetProtection selectLockedCells="1"/>
  <mergeCells count="10">
    <mergeCell ref="A5:H5"/>
    <mergeCell ref="A2:I2"/>
    <mergeCell ref="C13:I13"/>
    <mergeCell ref="C15:I15"/>
    <mergeCell ref="B11:I11"/>
    <mergeCell ref="C8:I8"/>
    <mergeCell ref="C9:I9"/>
    <mergeCell ref="C10:I10"/>
    <mergeCell ref="C12:I12"/>
    <mergeCell ref="C14:I14"/>
  </mergeCells>
  <phoneticPr fontId="3" type="noConversion"/>
  <printOptions horizontalCentered="1"/>
  <pageMargins left="0.2" right="0.2" top="0.79000000000000015" bottom="0.39000000000000007" header="0.2" footer="0.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</sheetPr>
  <dimension ref="A1:I46"/>
  <sheetViews>
    <sheetView topLeftCell="A7" zoomScale="150" zoomScaleNormal="150" zoomScalePageLayoutView="150" workbookViewId="0">
      <selection activeCell="G21" sqref="G21:G45"/>
    </sheetView>
  </sheetViews>
  <sheetFormatPr defaultColWidth="10.8984375" defaultRowHeight="12" customHeight="1"/>
  <cols>
    <col min="1" max="1" width="2.8984375" style="1" customWidth="1"/>
    <col min="2" max="2" width="19.3984375" style="7" customWidth="1"/>
    <col min="3" max="3" width="9" style="7" customWidth="1"/>
    <col min="4" max="5" width="9" style="1" customWidth="1"/>
    <col min="6" max="6" width="10.5" style="1" customWidth="1"/>
    <col min="7" max="7" width="5.8984375" style="1" customWidth="1"/>
    <col min="8" max="8" width="7" style="1" customWidth="1"/>
    <col min="9" max="9" width="54.09765625" style="1" customWidth="1"/>
    <col min="10" max="16384" width="10.8984375" style="1"/>
  </cols>
  <sheetData>
    <row r="1" spans="1:9" s="108" customFormat="1" ht="12" hidden="1" customHeight="1">
      <c r="A1" s="80" t="s">
        <v>49</v>
      </c>
      <c r="B1" s="105"/>
      <c r="C1" s="105"/>
      <c r="D1" s="106"/>
      <c r="E1" s="106"/>
      <c r="F1" s="106"/>
      <c r="G1" s="106"/>
      <c r="H1" s="107"/>
      <c r="I1" s="106"/>
    </row>
    <row r="2" spans="1:9" s="108" customFormat="1" ht="12" hidden="1" customHeight="1">
      <c r="A2" s="106" t="s">
        <v>48</v>
      </c>
      <c r="B2" s="105"/>
      <c r="C2" s="105"/>
      <c r="D2" s="106"/>
      <c r="E2" s="106"/>
      <c r="F2" s="106"/>
      <c r="G2" s="106"/>
      <c r="H2" s="107"/>
      <c r="I2" s="106"/>
    </row>
    <row r="3" spans="1:9" s="108" customFormat="1" ht="12" hidden="1" customHeight="1">
      <c r="A3" s="106" t="s">
        <v>55</v>
      </c>
      <c r="B3" s="106"/>
      <c r="C3" s="106"/>
      <c r="D3" s="106"/>
      <c r="E3" s="106"/>
      <c r="F3" s="106"/>
      <c r="G3" s="106"/>
      <c r="H3" s="107"/>
      <c r="I3" s="106"/>
    </row>
    <row r="4" spans="1:9" s="112" customFormat="1" ht="12" hidden="1" customHeight="1">
      <c r="A4" s="109"/>
      <c r="B4" s="106" t="s">
        <v>39</v>
      </c>
      <c r="C4" s="106"/>
      <c r="D4" s="106"/>
      <c r="E4" s="110"/>
      <c r="F4" s="110"/>
      <c r="G4" s="110"/>
      <c r="H4" s="107"/>
      <c r="I4" s="111"/>
    </row>
    <row r="5" spans="1:9" s="112" customFormat="1" ht="12" hidden="1" customHeight="1">
      <c r="A5" s="216" t="s">
        <v>62</v>
      </c>
      <c r="B5" s="216"/>
      <c r="C5" s="216"/>
      <c r="D5" s="216"/>
      <c r="E5" s="216"/>
      <c r="F5" s="216"/>
      <c r="G5" s="216"/>
      <c r="H5" s="216"/>
      <c r="I5" s="115"/>
    </row>
    <row r="6" spans="1:9" s="112" customFormat="1" ht="12" hidden="1" customHeight="1">
      <c r="A6" s="113" t="s">
        <v>56</v>
      </c>
      <c r="B6" s="106" t="s">
        <v>65</v>
      </c>
      <c r="C6" s="106"/>
      <c r="D6" s="106"/>
      <c r="E6" s="110"/>
      <c r="F6" s="110"/>
      <c r="G6" s="110"/>
      <c r="H6" s="114"/>
      <c r="I6" s="111"/>
    </row>
    <row r="7" spans="1:9" s="5" customFormat="1" ht="12" customHeight="1">
      <c r="A7" s="36"/>
      <c r="B7" s="37"/>
      <c r="C7" s="37"/>
      <c r="D7" s="37"/>
      <c r="E7" s="4"/>
      <c r="F7" s="4"/>
      <c r="G7" s="4"/>
      <c r="H7" s="4"/>
    </row>
    <row r="8" spans="1:9" s="11" customFormat="1" ht="12" customHeight="1">
      <c r="A8" s="30">
        <v>1</v>
      </c>
      <c r="B8" s="34" t="s">
        <v>24</v>
      </c>
      <c r="C8" s="213" t="s">
        <v>125</v>
      </c>
      <c r="D8" s="213"/>
      <c r="E8" s="213"/>
      <c r="F8" s="213"/>
      <c r="G8" s="213"/>
      <c r="H8" s="213"/>
      <c r="I8" s="213"/>
    </row>
    <row r="9" spans="1:9" s="11" customFormat="1" ht="12" customHeight="1">
      <c r="A9" s="30">
        <v>2</v>
      </c>
      <c r="B9" s="34" t="s">
        <v>25</v>
      </c>
      <c r="C9" s="213">
        <v>1</v>
      </c>
      <c r="D9" s="213"/>
      <c r="E9" s="213"/>
      <c r="F9" s="213"/>
      <c r="G9" s="213"/>
      <c r="H9" s="213"/>
      <c r="I9" s="213"/>
    </row>
    <row r="10" spans="1:9" s="11" customFormat="1" ht="12" customHeight="1">
      <c r="A10" s="27">
        <v>3</v>
      </c>
      <c r="B10" s="34" t="s">
        <v>26</v>
      </c>
      <c r="C10" s="213">
        <v>25</v>
      </c>
      <c r="D10" s="213"/>
      <c r="E10" s="213"/>
      <c r="F10" s="213"/>
      <c r="G10" s="213"/>
      <c r="H10" s="213"/>
      <c r="I10" s="213"/>
    </row>
    <row r="11" spans="1:9" s="11" customFormat="1" ht="12" customHeight="1">
      <c r="A11" s="27">
        <v>4</v>
      </c>
      <c r="B11" s="214" t="s">
        <v>54</v>
      </c>
      <c r="C11" s="215"/>
      <c r="D11" s="215"/>
      <c r="E11" s="215"/>
      <c r="F11" s="215"/>
      <c r="G11" s="215"/>
      <c r="H11" s="215"/>
      <c r="I11" s="215"/>
    </row>
    <row r="12" spans="1:9" s="11" customFormat="1" ht="12" customHeight="1">
      <c r="A12" s="28"/>
      <c r="B12" s="33" t="s">
        <v>50</v>
      </c>
      <c r="C12" s="217"/>
      <c r="D12" s="218"/>
      <c r="E12" s="218"/>
      <c r="F12" s="218"/>
      <c r="G12" s="218"/>
      <c r="H12" s="218"/>
      <c r="I12" s="218"/>
    </row>
    <row r="13" spans="1:9" s="11" customFormat="1" ht="12" customHeight="1">
      <c r="A13" s="28"/>
      <c r="B13" s="33" t="s">
        <v>51</v>
      </c>
      <c r="C13" s="217"/>
      <c r="D13" s="218"/>
      <c r="E13" s="218"/>
      <c r="F13" s="218"/>
      <c r="G13" s="218"/>
      <c r="H13" s="218"/>
      <c r="I13" s="218"/>
    </row>
    <row r="14" spans="1:9" s="11" customFormat="1" ht="12" customHeight="1">
      <c r="A14" s="28"/>
      <c r="B14" s="33" t="s">
        <v>52</v>
      </c>
      <c r="C14" s="217"/>
      <c r="D14" s="218"/>
      <c r="E14" s="218"/>
      <c r="F14" s="218"/>
      <c r="G14" s="218"/>
      <c r="H14" s="218"/>
      <c r="I14" s="218"/>
    </row>
    <row r="15" spans="1:9" s="11" customFormat="1" ht="12" customHeight="1">
      <c r="A15" s="29"/>
      <c r="B15" s="33" t="s">
        <v>53</v>
      </c>
      <c r="C15" s="217"/>
      <c r="D15" s="218"/>
      <c r="E15" s="218"/>
      <c r="F15" s="218"/>
      <c r="G15" s="218"/>
      <c r="H15" s="218"/>
      <c r="I15" s="218"/>
    </row>
    <row r="16" spans="1:9" s="11" customFormat="1" ht="12" customHeight="1">
      <c r="A16" s="27">
        <v>5</v>
      </c>
      <c r="B16" s="33" t="s">
        <v>12</v>
      </c>
      <c r="C16" s="32" t="s">
        <v>57</v>
      </c>
      <c r="D16" s="32" t="s">
        <v>40</v>
      </c>
      <c r="E16" s="32" t="s">
        <v>41</v>
      </c>
      <c r="F16" s="32" t="s">
        <v>42</v>
      </c>
      <c r="G16" s="32" t="s">
        <v>43</v>
      </c>
      <c r="H16" s="32" t="s">
        <v>59</v>
      </c>
      <c r="I16" s="34" t="s">
        <v>60</v>
      </c>
    </row>
    <row r="17" spans="1:9" s="11" customFormat="1" ht="12" customHeight="1">
      <c r="A17" s="28"/>
      <c r="B17" s="33" t="s">
        <v>9</v>
      </c>
      <c r="C17" s="41">
        <f>COUNTIF($H$21:$H$45,"ya")</f>
        <v>25</v>
      </c>
      <c r="D17" s="41">
        <f>COUNTIF($H$21:$H$45,"tidak")</f>
        <v>0</v>
      </c>
      <c r="E17" s="41">
        <f>COUNTIF($H$21:$H$45,"rosak")</f>
        <v>0</v>
      </c>
      <c r="F17" s="41">
        <f>AVERAGE($G$21:$G$45)</f>
        <v>1</v>
      </c>
      <c r="G17" s="41">
        <f>MODE($G$21:$G$45)</f>
        <v>1</v>
      </c>
      <c r="H17" s="41">
        <f>MAX($G$21:$G$45)</f>
        <v>1</v>
      </c>
      <c r="I17" s="42">
        <f>MIN($G$21:$G$45)</f>
        <v>1</v>
      </c>
    </row>
    <row r="18" spans="1:9" s="11" customFormat="1" ht="12" customHeight="1">
      <c r="A18" s="29"/>
      <c r="B18" s="33" t="s">
        <v>58</v>
      </c>
      <c r="C18" s="10">
        <f>IF(C17,C17/C10*100,0)</f>
        <v>100</v>
      </c>
      <c r="D18" s="10">
        <f>IF(D17,D17/C10*100,0)</f>
        <v>0</v>
      </c>
      <c r="E18" s="10">
        <f>E17/C10*100</f>
        <v>0</v>
      </c>
      <c r="F18" s="32"/>
      <c r="G18" s="32"/>
      <c r="H18" s="32"/>
      <c r="I18" s="32"/>
    </row>
    <row r="19" spans="1:9" s="11" customFormat="1" ht="12" customHeight="1">
      <c r="A19" s="14"/>
      <c r="B19" s="13"/>
      <c r="C19" s="12"/>
    </row>
    <row r="20" spans="1:9" s="31" customFormat="1" ht="24.9" customHeight="1">
      <c r="A20" s="44" t="s">
        <v>0</v>
      </c>
      <c r="B20" s="129" t="s">
        <v>103</v>
      </c>
      <c r="C20" s="45" t="s">
        <v>50</v>
      </c>
      <c r="D20" s="46" t="s">
        <v>51</v>
      </c>
      <c r="E20" s="46" t="s">
        <v>52</v>
      </c>
      <c r="F20" s="46" t="s">
        <v>53</v>
      </c>
      <c r="G20" s="45" t="s">
        <v>45</v>
      </c>
      <c r="H20" s="45" t="s">
        <v>46</v>
      </c>
      <c r="I20" s="44" t="s">
        <v>47</v>
      </c>
    </row>
    <row r="21" spans="1:9" s="67" customFormat="1" ht="18" customHeight="1">
      <c r="A21" s="50">
        <v>1</v>
      </c>
      <c r="B21" s="121"/>
      <c r="C21" s="74"/>
      <c r="D21" s="74"/>
      <c r="E21" s="74"/>
      <c r="F21" s="74"/>
      <c r="G21" s="50">
        <f xml:space="preserve"> NETWORKDAYS.INTL(C21,F21,Holiday!$E$3,Holiday!$A$3:$A$78)</f>
        <v>1</v>
      </c>
      <c r="H21" s="50" t="str">
        <f>IF(G21&gt;$C$9,"Tidak","Ya")</f>
        <v>Ya</v>
      </c>
      <c r="I21" s="122"/>
    </row>
    <row r="22" spans="1:9" s="67" customFormat="1" ht="12" customHeight="1">
      <c r="A22" s="50">
        <v>2</v>
      </c>
      <c r="B22" s="121"/>
      <c r="C22" s="74"/>
      <c r="D22" s="74"/>
      <c r="E22" s="74"/>
      <c r="F22" s="74"/>
      <c r="G22" s="50">
        <f xml:space="preserve"> NETWORKDAYS.INTL(C22,F22,Holiday!$E$3,Holiday!$A$3:$A$78)</f>
        <v>1</v>
      </c>
      <c r="H22" s="50" t="str">
        <f t="shared" ref="H22:H44" si="0">IF(G22&gt;$C$9,"Tidak","Ya")</f>
        <v>Ya</v>
      </c>
      <c r="I22" s="76"/>
    </row>
    <row r="23" spans="1:9" s="9" customFormat="1" ht="12" customHeight="1">
      <c r="A23" s="50">
        <v>3</v>
      </c>
      <c r="B23" s="73"/>
      <c r="C23" s="74"/>
      <c r="D23" s="74"/>
      <c r="E23" s="74"/>
      <c r="F23" s="74"/>
      <c r="G23" s="50">
        <f xml:space="preserve"> NETWORKDAYS.INTL(C23,F23,Holiday!$E$3,Holiday!$A$3:$A$78)</f>
        <v>1</v>
      </c>
      <c r="H23" s="50" t="str">
        <f t="shared" si="0"/>
        <v>Ya</v>
      </c>
      <c r="I23" s="77"/>
    </row>
    <row r="24" spans="1:9" s="9" customFormat="1" ht="12" customHeight="1">
      <c r="A24" s="50">
        <v>4</v>
      </c>
      <c r="B24" s="73"/>
      <c r="C24" s="71"/>
      <c r="D24" s="74"/>
      <c r="E24" s="71"/>
      <c r="F24" s="71"/>
      <c r="G24" s="50">
        <f xml:space="preserve"> NETWORKDAYS.INTL(C24,F24,Holiday!$E$3,Holiday!$A$3:$A$78)</f>
        <v>1</v>
      </c>
      <c r="H24" s="50" t="str">
        <f t="shared" si="0"/>
        <v>Ya</v>
      </c>
      <c r="I24" s="76"/>
    </row>
    <row r="25" spans="1:9" s="9" customFormat="1" ht="12" customHeight="1">
      <c r="A25" s="50">
        <v>5</v>
      </c>
      <c r="B25" s="73"/>
      <c r="C25" s="71"/>
      <c r="D25" s="74"/>
      <c r="E25" s="71"/>
      <c r="F25" s="71"/>
      <c r="G25" s="50">
        <f xml:space="preserve"> NETWORKDAYS.INTL(C25,F25,Holiday!$E$3,Holiday!$A$3:$A$78)</f>
        <v>1</v>
      </c>
      <c r="H25" s="50" t="str">
        <f t="shared" si="0"/>
        <v>Ya</v>
      </c>
      <c r="I25" s="76"/>
    </row>
    <row r="26" spans="1:9" s="9" customFormat="1" ht="12" customHeight="1">
      <c r="A26" s="50">
        <v>6</v>
      </c>
      <c r="B26" s="73"/>
      <c r="C26" s="71"/>
      <c r="D26" s="74"/>
      <c r="E26" s="71"/>
      <c r="F26" s="71"/>
      <c r="G26" s="50">
        <f xml:space="preserve"> NETWORKDAYS.INTL(C26,F26,Holiday!$E$3,Holiday!$A$3:$A$78)</f>
        <v>1</v>
      </c>
      <c r="H26" s="50" t="str">
        <f t="shared" si="0"/>
        <v>Ya</v>
      </c>
      <c r="I26" s="76"/>
    </row>
    <row r="27" spans="1:9" s="9" customFormat="1" ht="12" customHeight="1">
      <c r="A27" s="50">
        <v>7</v>
      </c>
      <c r="B27" s="73"/>
      <c r="C27" s="71"/>
      <c r="D27" s="74"/>
      <c r="E27" s="71"/>
      <c r="F27" s="71"/>
      <c r="G27" s="50">
        <f xml:space="preserve"> NETWORKDAYS.INTL(C27,F27,Holiday!$E$3,Holiday!$A$3:$A$78)</f>
        <v>1</v>
      </c>
      <c r="H27" s="50" t="str">
        <f t="shared" si="0"/>
        <v>Ya</v>
      </c>
      <c r="I27" s="76"/>
    </row>
    <row r="28" spans="1:9" s="9" customFormat="1" ht="12" customHeight="1">
      <c r="A28" s="50">
        <v>8</v>
      </c>
      <c r="B28" s="73"/>
      <c r="C28" s="71"/>
      <c r="D28" s="74"/>
      <c r="E28" s="71"/>
      <c r="F28" s="71"/>
      <c r="G28" s="50">
        <f xml:space="preserve"> NETWORKDAYS.INTL(C28,F28,Holiday!$E$3,Holiday!$A$3:$A$78)</f>
        <v>1</v>
      </c>
      <c r="H28" s="50" t="str">
        <f t="shared" si="0"/>
        <v>Ya</v>
      </c>
      <c r="I28" s="76"/>
    </row>
    <row r="29" spans="1:9" s="9" customFormat="1" ht="30.9" customHeight="1">
      <c r="A29" s="50">
        <v>9</v>
      </c>
      <c r="B29" s="73"/>
      <c r="C29" s="71"/>
      <c r="D29" s="74"/>
      <c r="E29" s="74"/>
      <c r="F29" s="71"/>
      <c r="G29" s="50">
        <f xml:space="preserve"> NETWORKDAYS.INTL(C29,F29,Holiday!$E$3,Holiday!$A$3:$A$78)</f>
        <v>1</v>
      </c>
      <c r="H29" s="50" t="str">
        <f t="shared" si="0"/>
        <v>Ya</v>
      </c>
      <c r="I29" s="77"/>
    </row>
    <row r="30" spans="1:9" s="9" customFormat="1" ht="18" customHeight="1">
      <c r="A30" s="50">
        <v>10</v>
      </c>
      <c r="B30" s="73"/>
      <c r="C30" s="71"/>
      <c r="D30" s="74"/>
      <c r="E30" s="74"/>
      <c r="F30" s="71"/>
      <c r="G30" s="50">
        <f xml:space="preserve"> NETWORKDAYS.INTL(C30,F30,Holiday!$E$3,Holiday!$A$3:$A$78)</f>
        <v>1</v>
      </c>
      <c r="H30" s="50" t="str">
        <f t="shared" si="0"/>
        <v>Ya</v>
      </c>
      <c r="I30" s="122"/>
    </row>
    <row r="31" spans="1:9" s="9" customFormat="1" ht="15.9" customHeight="1">
      <c r="A31" s="50">
        <v>11</v>
      </c>
      <c r="B31" s="73"/>
      <c r="C31" s="71"/>
      <c r="D31" s="74"/>
      <c r="E31" s="71"/>
      <c r="F31" s="71"/>
      <c r="G31" s="50">
        <f xml:space="preserve"> NETWORKDAYS.INTL(C31,F31,Holiday!$E$3,Holiday!$A$3:$A$78)</f>
        <v>1</v>
      </c>
      <c r="H31" s="50" t="str">
        <f t="shared" si="0"/>
        <v>Ya</v>
      </c>
      <c r="I31" s="122"/>
    </row>
    <row r="32" spans="1:9" s="9" customFormat="1" ht="12" customHeight="1">
      <c r="A32" s="50">
        <v>12</v>
      </c>
      <c r="B32" s="73"/>
      <c r="C32" s="71"/>
      <c r="D32" s="74"/>
      <c r="E32" s="71"/>
      <c r="F32" s="71"/>
      <c r="G32" s="50">
        <f xml:space="preserve"> NETWORKDAYS.INTL(C32,F32,Holiday!$E$3,Holiday!$A$3:$A$78)</f>
        <v>1</v>
      </c>
      <c r="H32" s="50" t="str">
        <f t="shared" si="0"/>
        <v>Ya</v>
      </c>
      <c r="I32" s="76"/>
    </row>
    <row r="33" spans="1:9" s="9" customFormat="1" ht="12" customHeight="1">
      <c r="A33" s="50">
        <v>13</v>
      </c>
      <c r="B33" s="73"/>
      <c r="C33" s="71"/>
      <c r="D33" s="74"/>
      <c r="E33" s="71"/>
      <c r="F33" s="71"/>
      <c r="G33" s="50">
        <f xml:space="preserve"> NETWORKDAYS.INTL(C33,F33,Holiday!$E$3,Holiday!$A$3:$A$78)</f>
        <v>1</v>
      </c>
      <c r="H33" s="50" t="str">
        <f t="shared" si="0"/>
        <v>Ya</v>
      </c>
      <c r="I33" s="76"/>
    </row>
    <row r="34" spans="1:9" s="9" customFormat="1" ht="12" customHeight="1">
      <c r="A34" s="50">
        <v>14</v>
      </c>
      <c r="B34" s="73"/>
      <c r="C34" s="71"/>
      <c r="D34" s="74"/>
      <c r="E34" s="71"/>
      <c r="F34" s="71"/>
      <c r="G34" s="50">
        <f xml:space="preserve"> NETWORKDAYS.INTL(C34,F34,Holiday!$E$3,Holiday!$A$3:$A$78)</f>
        <v>1</v>
      </c>
      <c r="H34" s="50" t="str">
        <f t="shared" si="0"/>
        <v>Ya</v>
      </c>
      <c r="I34" s="76"/>
    </row>
    <row r="35" spans="1:9" s="9" customFormat="1" ht="12" customHeight="1">
      <c r="A35" s="50">
        <v>15</v>
      </c>
      <c r="B35" s="70"/>
      <c r="C35" s="71"/>
      <c r="D35" s="74"/>
      <c r="E35" s="71"/>
      <c r="F35" s="71"/>
      <c r="G35" s="50">
        <f xml:space="preserve"> NETWORKDAYS.INTL(C35,F35,Holiday!$E$3,Holiday!$A$3:$A$78)</f>
        <v>1</v>
      </c>
      <c r="H35" s="50" t="str">
        <f t="shared" si="0"/>
        <v>Ya</v>
      </c>
      <c r="I35" s="76"/>
    </row>
    <row r="36" spans="1:9" s="9" customFormat="1" ht="12" customHeight="1">
      <c r="A36" s="50">
        <v>16</v>
      </c>
      <c r="B36" s="70"/>
      <c r="C36" s="71"/>
      <c r="D36" s="74"/>
      <c r="E36" s="71"/>
      <c r="F36" s="71"/>
      <c r="G36" s="50">
        <f xml:space="preserve"> NETWORKDAYS.INTL(C36,F36,Holiday!$E$3,Holiday!$A$3:$A$78)</f>
        <v>1</v>
      </c>
      <c r="H36" s="50" t="str">
        <f t="shared" si="0"/>
        <v>Ya</v>
      </c>
      <c r="I36" s="76"/>
    </row>
    <row r="37" spans="1:9" s="9" customFormat="1" ht="12" customHeight="1">
      <c r="A37" s="50">
        <v>17</v>
      </c>
      <c r="B37" s="70"/>
      <c r="C37" s="71"/>
      <c r="D37" s="74"/>
      <c r="E37" s="71"/>
      <c r="F37" s="71"/>
      <c r="G37" s="50">
        <f xml:space="preserve"> NETWORKDAYS.INTL(C37,F37,Holiday!$E$3,Holiday!$A$3:$A$78)</f>
        <v>1</v>
      </c>
      <c r="H37" s="50" t="str">
        <f t="shared" si="0"/>
        <v>Ya</v>
      </c>
      <c r="I37" s="76"/>
    </row>
    <row r="38" spans="1:9" s="9" customFormat="1" ht="12" customHeight="1">
      <c r="A38" s="50">
        <v>18</v>
      </c>
      <c r="B38" s="70"/>
      <c r="C38" s="71"/>
      <c r="D38" s="74"/>
      <c r="E38" s="71"/>
      <c r="F38" s="71"/>
      <c r="G38" s="50">
        <f xml:space="preserve"> NETWORKDAYS.INTL(C38,F38,Holiday!$E$3,Holiday!$A$3:$A$78)</f>
        <v>1</v>
      </c>
      <c r="H38" s="50" t="str">
        <f t="shared" si="0"/>
        <v>Ya</v>
      </c>
      <c r="I38" s="76"/>
    </row>
    <row r="39" spans="1:9" s="9" customFormat="1" ht="12" customHeight="1">
      <c r="A39" s="50">
        <v>19</v>
      </c>
      <c r="B39" s="70"/>
      <c r="C39" s="71"/>
      <c r="D39" s="74"/>
      <c r="E39" s="71"/>
      <c r="F39" s="71"/>
      <c r="G39" s="50">
        <f xml:space="preserve"> NETWORKDAYS.INTL(C39,F39,Holiday!$E$3,Holiday!$A$3:$A$78)</f>
        <v>1</v>
      </c>
      <c r="H39" s="50" t="str">
        <f t="shared" si="0"/>
        <v>Ya</v>
      </c>
      <c r="I39" s="76"/>
    </row>
    <row r="40" spans="1:9" s="9" customFormat="1" ht="12" customHeight="1">
      <c r="A40" s="50">
        <v>20</v>
      </c>
      <c r="B40" s="70"/>
      <c r="C40" s="71"/>
      <c r="D40" s="74"/>
      <c r="E40" s="71"/>
      <c r="F40" s="71"/>
      <c r="G40" s="50">
        <f xml:space="preserve"> NETWORKDAYS.INTL(C40,F40,Holiday!$E$3,Holiday!$A$3:$A$78)</f>
        <v>1</v>
      </c>
      <c r="H40" s="50" t="str">
        <f t="shared" si="0"/>
        <v>Ya</v>
      </c>
      <c r="I40" s="76"/>
    </row>
    <row r="41" spans="1:9" s="9" customFormat="1" ht="12" customHeight="1">
      <c r="A41" s="50">
        <v>21</v>
      </c>
      <c r="B41" s="70"/>
      <c r="C41" s="71"/>
      <c r="D41" s="74"/>
      <c r="E41" s="71"/>
      <c r="F41" s="71"/>
      <c r="G41" s="50">
        <f xml:space="preserve"> NETWORKDAYS.INTL(C41,F41,Holiday!$E$3,Holiday!$A$3:$A$78)</f>
        <v>1</v>
      </c>
      <c r="H41" s="50" t="str">
        <f t="shared" si="0"/>
        <v>Ya</v>
      </c>
      <c r="I41" s="76"/>
    </row>
    <row r="42" spans="1:9" s="9" customFormat="1" ht="12" customHeight="1">
      <c r="A42" s="50">
        <v>22</v>
      </c>
      <c r="B42" s="70"/>
      <c r="C42" s="71"/>
      <c r="D42" s="74"/>
      <c r="E42" s="71"/>
      <c r="F42" s="71"/>
      <c r="G42" s="50">
        <f xml:space="preserve"> NETWORKDAYS.INTL(C42,F42,Holiday!$E$3,Holiday!$A$3:$A$78)</f>
        <v>1</v>
      </c>
      <c r="H42" s="50" t="str">
        <f t="shared" si="0"/>
        <v>Ya</v>
      </c>
      <c r="I42" s="76"/>
    </row>
    <row r="43" spans="1:9" s="9" customFormat="1" ht="12" customHeight="1">
      <c r="A43" s="50">
        <v>23</v>
      </c>
      <c r="B43" s="120"/>
      <c r="C43" s="71"/>
      <c r="D43" s="74"/>
      <c r="E43" s="71"/>
      <c r="F43" s="71"/>
      <c r="G43" s="50">
        <f xml:space="preserve"> NETWORKDAYS.INTL(C43,F43,Holiday!$E$3,Holiday!$A$3:$A$78)</f>
        <v>1</v>
      </c>
      <c r="H43" s="50" t="str">
        <f t="shared" si="0"/>
        <v>Ya</v>
      </c>
      <c r="I43" s="76"/>
    </row>
    <row r="44" spans="1:9" s="9" customFormat="1" ht="12" customHeight="1">
      <c r="A44" s="50">
        <v>24</v>
      </c>
      <c r="B44" s="120"/>
      <c r="C44" s="71"/>
      <c r="D44" s="74"/>
      <c r="E44" s="71"/>
      <c r="F44" s="71"/>
      <c r="G44" s="50">
        <f xml:space="preserve"> NETWORKDAYS.INTL(C44,F44,Holiday!$E$3,Holiday!$A$3:$A$78)</f>
        <v>1</v>
      </c>
      <c r="H44" s="50" t="str">
        <f t="shared" si="0"/>
        <v>Ya</v>
      </c>
      <c r="I44" s="76"/>
    </row>
    <row r="45" spans="1:9" s="9" customFormat="1" ht="12" customHeight="1">
      <c r="A45" s="50">
        <v>25</v>
      </c>
      <c r="B45" s="70"/>
      <c r="C45" s="71"/>
      <c r="D45" s="74"/>
      <c r="E45" s="71"/>
      <c r="F45" s="71"/>
      <c r="G45" s="50">
        <f xml:space="preserve"> NETWORKDAYS.INTL(C45,F45,Holiday!$E$3,Holiday!$A$3:$A$78)</f>
        <v>1</v>
      </c>
      <c r="H45" s="50" t="str">
        <f t="shared" ref="H45" si="1">IF(G45&gt;$C$9,"Tidak","Ya")</f>
        <v>Ya</v>
      </c>
      <c r="I45" s="76"/>
    </row>
    <row r="46" spans="1:9" ht="12" customHeight="1">
      <c r="A46" s="12"/>
      <c r="B46" s="12"/>
      <c r="C46" s="39"/>
      <c r="D46" s="39"/>
      <c r="E46" s="39"/>
      <c r="F46" s="39"/>
      <c r="G46" s="40"/>
      <c r="H46" s="12"/>
      <c r="I46" s="11"/>
    </row>
  </sheetData>
  <sheetProtection selectLockedCells="1"/>
  <mergeCells count="9">
    <mergeCell ref="A5:H5"/>
    <mergeCell ref="C13:I13"/>
    <mergeCell ref="C14:I14"/>
    <mergeCell ref="C15:I15"/>
    <mergeCell ref="C8:I8"/>
    <mergeCell ref="C9:I9"/>
    <mergeCell ref="C10:I10"/>
    <mergeCell ref="B11:I11"/>
    <mergeCell ref="C12:I12"/>
  </mergeCells>
  <phoneticPr fontId="3" type="noConversion"/>
  <printOptions horizontalCentered="1"/>
  <pageMargins left="0.2" right="0.2" top="0.78740157480314965" bottom="0.39000000000000007" header="0.2" footer="0.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499984740745262"/>
  </sheetPr>
  <dimension ref="A1:I39"/>
  <sheetViews>
    <sheetView zoomScale="125" zoomScaleNormal="125" zoomScalePageLayoutView="125" workbookViewId="0">
      <selection sqref="A1:XFD6"/>
    </sheetView>
  </sheetViews>
  <sheetFormatPr defaultColWidth="10.8984375" defaultRowHeight="12" customHeight="1"/>
  <cols>
    <col min="1" max="1" width="2.8984375" style="1" customWidth="1"/>
    <col min="2" max="2" width="28.3984375" style="7" customWidth="1"/>
    <col min="3" max="3" width="9" style="7" customWidth="1"/>
    <col min="4" max="6" width="9" style="1" customWidth="1"/>
    <col min="7" max="7" width="5.8984375" style="1" customWidth="1"/>
    <col min="8" max="8" width="7" style="1" customWidth="1"/>
    <col min="9" max="9" width="54.09765625" style="1" customWidth="1"/>
    <col min="10" max="16384" width="10.8984375" style="1"/>
  </cols>
  <sheetData>
    <row r="1" spans="1:9" s="5" customFormat="1" ht="12" customHeight="1">
      <c r="A1" s="36"/>
      <c r="B1" s="37"/>
      <c r="C1" s="37"/>
      <c r="D1" s="37"/>
      <c r="E1" s="4"/>
      <c r="F1" s="4"/>
      <c r="G1" s="4"/>
      <c r="H1" s="4"/>
      <c r="I1" s="9"/>
    </row>
    <row r="2" spans="1:9" s="11" customFormat="1" ht="12" customHeight="1">
      <c r="A2" s="30">
        <v>1</v>
      </c>
      <c r="B2" s="34" t="s">
        <v>24</v>
      </c>
      <c r="C2" s="213" t="s">
        <v>98</v>
      </c>
      <c r="D2" s="213"/>
      <c r="E2" s="213"/>
      <c r="F2" s="213"/>
      <c r="G2" s="213"/>
      <c r="H2" s="213"/>
      <c r="I2" s="213"/>
    </row>
    <row r="3" spans="1:9" s="11" customFormat="1" ht="12" customHeight="1">
      <c r="A3" s="30">
        <v>2</v>
      </c>
      <c r="B3" s="34" t="s">
        <v>25</v>
      </c>
      <c r="C3" s="213">
        <v>5</v>
      </c>
      <c r="D3" s="213"/>
      <c r="E3" s="213"/>
      <c r="F3" s="213"/>
      <c r="G3" s="213"/>
      <c r="H3" s="213"/>
      <c r="I3" s="213"/>
    </row>
    <row r="4" spans="1:9" s="11" customFormat="1" ht="12" customHeight="1">
      <c r="A4" s="27">
        <v>3</v>
      </c>
      <c r="B4" s="34" t="s">
        <v>26</v>
      </c>
      <c r="C4" s="213">
        <v>24</v>
      </c>
      <c r="D4" s="213"/>
      <c r="E4" s="213"/>
      <c r="F4" s="213"/>
      <c r="G4" s="213"/>
      <c r="H4" s="213"/>
      <c r="I4" s="213"/>
    </row>
    <row r="5" spans="1:9" s="11" customFormat="1" ht="12" customHeight="1">
      <c r="A5" s="27">
        <v>4</v>
      </c>
      <c r="B5" s="214" t="s">
        <v>54</v>
      </c>
      <c r="C5" s="215"/>
      <c r="D5" s="215"/>
      <c r="E5" s="215"/>
      <c r="F5" s="215"/>
      <c r="G5" s="215"/>
      <c r="H5" s="215"/>
      <c r="I5" s="215"/>
    </row>
    <row r="6" spans="1:9" s="11" customFormat="1" ht="12" customHeight="1">
      <c r="A6" s="28"/>
      <c r="B6" s="33" t="s">
        <v>50</v>
      </c>
      <c r="C6" s="213" t="s">
        <v>99</v>
      </c>
      <c r="D6" s="213"/>
      <c r="E6" s="213"/>
      <c r="F6" s="213"/>
      <c r="G6" s="213"/>
      <c r="H6" s="213"/>
      <c r="I6" s="213"/>
    </row>
    <row r="7" spans="1:9" s="11" customFormat="1" ht="12" customHeight="1">
      <c r="A7" s="28"/>
      <c r="B7" s="33" t="s">
        <v>51</v>
      </c>
      <c r="C7" s="213" t="s">
        <v>100</v>
      </c>
      <c r="D7" s="213"/>
      <c r="E7" s="213"/>
      <c r="F7" s="213"/>
      <c r="G7" s="213"/>
      <c r="H7" s="213"/>
      <c r="I7" s="213"/>
    </row>
    <row r="8" spans="1:9" s="11" customFormat="1" ht="12" customHeight="1">
      <c r="A8" s="28"/>
      <c r="B8" s="33" t="s">
        <v>52</v>
      </c>
      <c r="C8" s="213" t="s">
        <v>66</v>
      </c>
      <c r="D8" s="213"/>
      <c r="E8" s="213"/>
      <c r="F8" s="213"/>
      <c r="G8" s="213"/>
      <c r="H8" s="213"/>
      <c r="I8" s="213"/>
    </row>
    <row r="9" spans="1:9" s="11" customFormat="1" ht="12" customHeight="1">
      <c r="A9" s="29"/>
      <c r="B9" s="33" t="s">
        <v>53</v>
      </c>
      <c r="C9" s="213" t="s">
        <v>101</v>
      </c>
      <c r="D9" s="213"/>
      <c r="E9" s="213"/>
      <c r="F9" s="213"/>
      <c r="G9" s="213"/>
      <c r="H9" s="213"/>
      <c r="I9" s="213"/>
    </row>
    <row r="10" spans="1:9" s="11" customFormat="1" ht="12" customHeight="1">
      <c r="A10" s="27">
        <v>5</v>
      </c>
      <c r="B10" s="33" t="s">
        <v>12</v>
      </c>
      <c r="C10" s="32" t="s">
        <v>57</v>
      </c>
      <c r="D10" s="32" t="s">
        <v>40</v>
      </c>
      <c r="E10" s="32" t="s">
        <v>41</v>
      </c>
      <c r="F10" s="32" t="s">
        <v>42</v>
      </c>
      <c r="G10" s="43" t="s">
        <v>43</v>
      </c>
      <c r="H10" s="32" t="s">
        <v>59</v>
      </c>
      <c r="I10" s="48" t="s">
        <v>60</v>
      </c>
    </row>
    <row r="11" spans="1:9" s="11" customFormat="1" ht="12" customHeight="1">
      <c r="A11" s="28"/>
      <c r="B11" s="33" t="s">
        <v>9</v>
      </c>
      <c r="C11" s="41">
        <f>COUNTIF($H$15:$H$38,"ya")</f>
        <v>24</v>
      </c>
      <c r="D11" s="41">
        <f>COUNTIF($H$15:$H$38,"tidak")</f>
        <v>0</v>
      </c>
      <c r="E11" s="41">
        <f>COUNTIF($H$15:$H$38,"rosak")</f>
        <v>0</v>
      </c>
      <c r="F11" s="41">
        <f>AVERAGE($G$15:$G$38)</f>
        <v>1</v>
      </c>
      <c r="G11" s="41">
        <f>MODE($G$15:$G$38)</f>
        <v>1</v>
      </c>
      <c r="H11" s="41">
        <f>MAX($G$15:$G$38)</f>
        <v>1</v>
      </c>
      <c r="I11" s="42">
        <f>MIN($G$15:$G$38)</f>
        <v>1</v>
      </c>
    </row>
    <row r="12" spans="1:9" s="11" customFormat="1" ht="12" customHeight="1">
      <c r="A12" s="29"/>
      <c r="B12" s="33" t="s">
        <v>58</v>
      </c>
      <c r="C12" s="10">
        <f>C11/C4*100</f>
        <v>100</v>
      </c>
      <c r="D12" s="10">
        <f>D11/C4*100</f>
        <v>0</v>
      </c>
      <c r="E12" s="10">
        <f>E11/C4*100</f>
        <v>0</v>
      </c>
      <c r="F12" s="32"/>
      <c r="G12" s="32"/>
      <c r="H12" s="32"/>
      <c r="I12" s="32"/>
    </row>
    <row r="13" spans="1:9" s="11" customFormat="1" ht="12" customHeight="1">
      <c r="A13" s="14"/>
      <c r="B13" s="13"/>
      <c r="C13" s="12"/>
    </row>
    <row r="14" spans="1:9" s="31" customFormat="1" ht="24.9" customHeight="1">
      <c r="A14" s="44" t="s">
        <v>0</v>
      </c>
      <c r="B14" s="44" t="s">
        <v>102</v>
      </c>
      <c r="C14" s="45" t="s">
        <v>50</v>
      </c>
      <c r="D14" s="46" t="s">
        <v>51</v>
      </c>
      <c r="E14" s="46" t="s">
        <v>52</v>
      </c>
      <c r="F14" s="46" t="s">
        <v>53</v>
      </c>
      <c r="G14" s="45" t="s">
        <v>45</v>
      </c>
      <c r="H14" s="45" t="s">
        <v>46</v>
      </c>
      <c r="I14" s="44" t="s">
        <v>47</v>
      </c>
    </row>
    <row r="15" spans="1:9" s="38" customFormat="1" ht="12" customHeight="1">
      <c r="A15" s="32">
        <v>1</v>
      </c>
      <c r="B15" s="70"/>
      <c r="C15" s="71"/>
      <c r="D15" s="71"/>
      <c r="E15" s="71"/>
      <c r="F15" s="71"/>
      <c r="G15" s="32">
        <f xml:space="preserve"> NETWORKDAYS.INTL(C15,F15,Holiday!$E$3,Holiday!$A$3:$A$78)</f>
        <v>1</v>
      </c>
      <c r="H15" s="49" t="str">
        <f t="shared" ref="H15:H38" si="0">IF(G15&gt;$C$3,"Tidak","Ya")</f>
        <v>Ya</v>
      </c>
      <c r="I15" s="75"/>
    </row>
    <row r="16" spans="1:9" s="38" customFormat="1" ht="12" customHeight="1">
      <c r="A16" s="32">
        <v>2</v>
      </c>
      <c r="B16" s="70"/>
      <c r="C16" s="71"/>
      <c r="D16" s="71"/>
      <c r="E16" s="71"/>
      <c r="F16" s="71"/>
      <c r="G16" s="32">
        <f xml:space="preserve"> NETWORKDAYS.INTL(C16,F16,Holiday!$E$3,Holiday!$A$3:$A$78)</f>
        <v>1</v>
      </c>
      <c r="H16" s="49" t="str">
        <f t="shared" si="0"/>
        <v>Ya</v>
      </c>
      <c r="I16" s="75"/>
    </row>
    <row r="17" spans="1:9" ht="12" customHeight="1">
      <c r="A17" s="32">
        <v>3</v>
      </c>
      <c r="B17" s="70"/>
      <c r="C17" s="71"/>
      <c r="D17" s="71"/>
      <c r="E17" s="71"/>
      <c r="F17" s="71"/>
      <c r="G17" s="32">
        <f xml:space="preserve"> NETWORKDAYS.INTL(C17,F17,Holiday!$E$3,Holiday!$A$3:$A$78)</f>
        <v>1</v>
      </c>
      <c r="H17" s="49" t="str">
        <f t="shared" si="0"/>
        <v>Ya</v>
      </c>
      <c r="I17" s="75"/>
    </row>
    <row r="18" spans="1:9" ht="12" customHeight="1">
      <c r="A18" s="32">
        <v>4</v>
      </c>
      <c r="B18" s="70"/>
      <c r="C18" s="71"/>
      <c r="D18" s="71"/>
      <c r="E18" s="71"/>
      <c r="F18" s="71"/>
      <c r="G18" s="32">
        <f xml:space="preserve"> NETWORKDAYS.INTL(C18,F18,Holiday!$E$3,Holiday!$A$3:$A$78)</f>
        <v>1</v>
      </c>
      <c r="H18" s="49" t="str">
        <f t="shared" si="0"/>
        <v>Ya</v>
      </c>
      <c r="I18" s="75"/>
    </row>
    <row r="19" spans="1:9" ht="12" customHeight="1">
      <c r="A19" s="32">
        <v>5</v>
      </c>
      <c r="B19" s="70"/>
      <c r="C19" s="71"/>
      <c r="D19" s="71"/>
      <c r="E19" s="71"/>
      <c r="F19" s="128"/>
      <c r="G19" s="32">
        <f xml:space="preserve"> NETWORKDAYS.INTL(C19,F19,Holiday!$E$3,Holiday!$A$3:$A$78)</f>
        <v>1</v>
      </c>
      <c r="H19" s="49" t="str">
        <f t="shared" si="0"/>
        <v>Ya</v>
      </c>
      <c r="I19" s="75"/>
    </row>
    <row r="20" spans="1:9" ht="12" customHeight="1">
      <c r="A20" s="32">
        <v>6</v>
      </c>
      <c r="B20" s="70"/>
      <c r="C20" s="71"/>
      <c r="D20" s="71"/>
      <c r="E20" s="71"/>
      <c r="F20" s="71"/>
      <c r="G20" s="32">
        <f xml:space="preserve"> NETWORKDAYS.INTL(C20,F20,Holiday!$E$3,Holiday!$A$3:$A$78)</f>
        <v>1</v>
      </c>
      <c r="H20" s="49" t="str">
        <f t="shared" si="0"/>
        <v>Ya</v>
      </c>
      <c r="I20" s="75"/>
    </row>
    <row r="21" spans="1:9" ht="12" customHeight="1">
      <c r="A21" s="32">
        <v>7</v>
      </c>
      <c r="B21" s="70"/>
      <c r="C21" s="71"/>
      <c r="D21" s="71"/>
      <c r="E21" s="71"/>
      <c r="F21" s="71"/>
      <c r="G21" s="32">
        <f xml:space="preserve"> NETWORKDAYS.INTL(C21,F21,Holiday!$E$3,Holiday!$A$3:$A$78)</f>
        <v>1</v>
      </c>
      <c r="H21" s="49" t="str">
        <f t="shared" si="0"/>
        <v>Ya</v>
      </c>
      <c r="I21" s="75"/>
    </row>
    <row r="22" spans="1:9" ht="12" customHeight="1">
      <c r="A22" s="32">
        <v>8</v>
      </c>
      <c r="B22" s="70"/>
      <c r="C22" s="71"/>
      <c r="D22" s="71"/>
      <c r="E22" s="71"/>
      <c r="F22" s="71"/>
      <c r="G22" s="32">
        <f xml:space="preserve"> NETWORKDAYS.INTL(C22,F22,Holiday!$E$3,Holiday!$A$3:$A$78)</f>
        <v>1</v>
      </c>
      <c r="H22" s="49" t="str">
        <f t="shared" si="0"/>
        <v>Ya</v>
      </c>
      <c r="I22" s="75"/>
    </row>
    <row r="23" spans="1:9" ht="12" customHeight="1">
      <c r="A23" s="32">
        <v>9</v>
      </c>
      <c r="B23" s="70"/>
      <c r="C23" s="71"/>
      <c r="D23" s="71"/>
      <c r="E23" s="71"/>
      <c r="F23" s="71"/>
      <c r="G23" s="32">
        <f xml:space="preserve"> NETWORKDAYS.INTL(C23,F23,Holiday!$E$3,Holiday!$A$3:$A$78)</f>
        <v>1</v>
      </c>
      <c r="H23" s="49" t="str">
        <f t="shared" si="0"/>
        <v>Ya</v>
      </c>
      <c r="I23" s="75"/>
    </row>
    <row r="24" spans="1:9" ht="12" customHeight="1">
      <c r="A24" s="32">
        <v>10</v>
      </c>
      <c r="B24" s="70"/>
      <c r="C24" s="71"/>
      <c r="D24" s="71"/>
      <c r="E24" s="71"/>
      <c r="F24" s="71"/>
      <c r="G24" s="32">
        <f xml:space="preserve"> NETWORKDAYS.INTL(C24,F24,Holiday!$E$3,Holiday!$A$3:$A$78)</f>
        <v>1</v>
      </c>
      <c r="H24" s="49" t="str">
        <f t="shared" si="0"/>
        <v>Ya</v>
      </c>
      <c r="I24" s="75"/>
    </row>
    <row r="25" spans="1:9" s="9" customFormat="1" ht="12" customHeight="1">
      <c r="A25" s="50">
        <v>11</v>
      </c>
      <c r="B25" s="70"/>
      <c r="C25" s="71"/>
      <c r="D25" s="71"/>
      <c r="E25" s="71"/>
      <c r="F25" s="71"/>
      <c r="G25" s="32">
        <f xml:space="preserve"> NETWORKDAYS.INTL(C25,F25,Holiday!$E$3,Holiday!$A$3:$A$78)</f>
        <v>1</v>
      </c>
      <c r="H25" s="49" t="str">
        <f t="shared" si="0"/>
        <v>Ya</v>
      </c>
      <c r="I25" s="75"/>
    </row>
    <row r="26" spans="1:9" ht="12" customHeight="1">
      <c r="A26" s="32">
        <v>12</v>
      </c>
      <c r="B26" s="70"/>
      <c r="C26" s="140"/>
      <c r="D26" s="140"/>
      <c r="E26" s="71"/>
      <c r="F26" s="71"/>
      <c r="G26" s="32">
        <f xml:space="preserve"> NETWORKDAYS.INTL(C26,F26,Holiday!$E$3,Holiday!$A$3:$A$78)</f>
        <v>1</v>
      </c>
      <c r="H26" s="49" t="str">
        <f t="shared" si="0"/>
        <v>Ya</v>
      </c>
      <c r="I26" s="75"/>
    </row>
    <row r="27" spans="1:9" ht="12" customHeight="1">
      <c r="A27" s="32">
        <v>13</v>
      </c>
      <c r="B27" s="127"/>
      <c r="C27" s="141"/>
      <c r="D27" s="141"/>
      <c r="E27" s="137"/>
      <c r="F27" s="71"/>
      <c r="G27" s="32">
        <f xml:space="preserve"> NETWORKDAYS.INTL(C27,F27,Holiday!$E$3,Holiday!$A$3:$A$78)</f>
        <v>1</v>
      </c>
      <c r="H27" s="49" t="str">
        <f t="shared" si="0"/>
        <v>Ya</v>
      </c>
      <c r="I27" s="75"/>
    </row>
    <row r="28" spans="1:9" ht="12" customHeight="1">
      <c r="A28" s="32">
        <v>14</v>
      </c>
      <c r="B28" s="127"/>
      <c r="C28" s="141"/>
      <c r="D28" s="141"/>
      <c r="E28" s="137"/>
      <c r="F28" s="71"/>
      <c r="G28" s="32">
        <f xml:space="preserve"> NETWORKDAYS.INTL(C28,F28,Holiday!$E$3,Holiday!$A$3:$A$78)</f>
        <v>1</v>
      </c>
      <c r="H28" s="49" t="str">
        <f t="shared" si="0"/>
        <v>Ya</v>
      </c>
      <c r="I28" s="75"/>
    </row>
    <row r="29" spans="1:9" ht="12" customHeight="1">
      <c r="A29" s="32">
        <v>15</v>
      </c>
      <c r="B29" s="127"/>
      <c r="C29" s="141"/>
      <c r="D29" s="141"/>
      <c r="E29" s="138"/>
      <c r="F29" s="72"/>
      <c r="G29" s="32">
        <f xml:space="preserve"> NETWORKDAYS.INTL(C29,F29,Holiday!$E$3,Holiday!$A$3:$A$78)</f>
        <v>1</v>
      </c>
      <c r="H29" s="49" t="str">
        <f t="shared" si="0"/>
        <v>Ya</v>
      </c>
      <c r="I29" s="75"/>
    </row>
    <row r="30" spans="1:9" ht="12" customHeight="1">
      <c r="A30" s="32">
        <v>16</v>
      </c>
      <c r="B30" s="127"/>
      <c r="C30" s="141"/>
      <c r="D30" s="141"/>
      <c r="E30" s="137"/>
      <c r="F30" s="71"/>
      <c r="G30" s="32">
        <f xml:space="preserve"> NETWORKDAYS.INTL(C30,F30,Holiday!$E$3,Holiday!$A$3:$A$78)</f>
        <v>1</v>
      </c>
      <c r="H30" s="49" t="str">
        <f t="shared" si="0"/>
        <v>Ya</v>
      </c>
      <c r="I30" s="142"/>
    </row>
    <row r="31" spans="1:9" s="9" customFormat="1" ht="12" customHeight="1">
      <c r="A31" s="50">
        <v>17</v>
      </c>
      <c r="B31" s="127"/>
      <c r="C31" s="141"/>
      <c r="D31" s="141"/>
      <c r="E31" s="137"/>
      <c r="F31" s="71"/>
      <c r="G31" s="32">
        <f xml:space="preserve"> NETWORKDAYS.INTL(C31,F31,Holiday!$E$3,Holiday!$A$3:$A$78)</f>
        <v>1</v>
      </c>
      <c r="H31" s="49" t="str">
        <f t="shared" si="0"/>
        <v>Ya</v>
      </c>
      <c r="I31" s="75"/>
    </row>
    <row r="32" spans="1:9" ht="12" customHeight="1">
      <c r="A32" s="32">
        <v>18</v>
      </c>
      <c r="B32" s="127"/>
      <c r="C32" s="141"/>
      <c r="D32" s="141"/>
      <c r="E32" s="137"/>
      <c r="F32" s="71"/>
      <c r="G32" s="32">
        <f xml:space="preserve"> NETWORKDAYS.INTL(C32,F32,Holiday!$E$3,Holiday!$A$3:$A$78)</f>
        <v>1</v>
      </c>
      <c r="H32" s="49" t="str">
        <f t="shared" si="0"/>
        <v>Ya</v>
      </c>
      <c r="I32" s="75"/>
    </row>
    <row r="33" spans="1:9" ht="12" customHeight="1">
      <c r="A33" s="32">
        <v>19</v>
      </c>
      <c r="B33" s="127"/>
      <c r="C33" s="141"/>
      <c r="D33" s="141"/>
      <c r="E33" s="137"/>
      <c r="F33" s="71"/>
      <c r="G33" s="32">
        <f xml:space="preserve"> NETWORKDAYS.INTL(C33,F33,Holiday!$E$3,Holiday!$A$3:$A$78)</f>
        <v>1</v>
      </c>
      <c r="H33" s="49" t="str">
        <f t="shared" si="0"/>
        <v>Ya</v>
      </c>
      <c r="I33" s="75"/>
    </row>
    <row r="34" spans="1:9" ht="12" customHeight="1">
      <c r="A34" s="32">
        <v>20</v>
      </c>
      <c r="B34" s="127"/>
      <c r="C34" s="141"/>
      <c r="D34" s="141"/>
      <c r="E34" s="137"/>
      <c r="F34" s="71"/>
      <c r="G34" s="32">
        <f xml:space="preserve"> NETWORKDAYS.INTL(C34,F34,Holiday!$E$3,Holiday!$A$3:$A$78)</f>
        <v>1</v>
      </c>
      <c r="H34" s="49" t="str">
        <f t="shared" si="0"/>
        <v>Ya</v>
      </c>
      <c r="I34" s="75"/>
    </row>
    <row r="35" spans="1:9" ht="12" customHeight="1">
      <c r="A35" s="32">
        <v>21</v>
      </c>
      <c r="B35" s="127"/>
      <c r="C35" s="141"/>
      <c r="D35" s="141"/>
      <c r="E35" s="137"/>
      <c r="F35" s="71"/>
      <c r="G35" s="32">
        <f xml:space="preserve"> NETWORKDAYS.INTL(C35,F35,Holiday!$E$3,Holiday!$A$3:$A$78)</f>
        <v>1</v>
      </c>
      <c r="H35" s="49" t="str">
        <f t="shared" si="0"/>
        <v>Ya</v>
      </c>
      <c r="I35" s="75"/>
    </row>
    <row r="36" spans="1:9" s="9" customFormat="1" ht="12" customHeight="1">
      <c r="A36" s="50">
        <v>22</v>
      </c>
      <c r="B36" s="127"/>
      <c r="C36" s="141"/>
      <c r="D36" s="141"/>
      <c r="E36" s="137"/>
      <c r="F36" s="71"/>
      <c r="G36" s="32">
        <f xml:space="preserve"> NETWORKDAYS.INTL(C36,F36,Holiday!$E$3,Holiday!$A$3:$A$78)</f>
        <v>1</v>
      </c>
      <c r="H36" s="49" t="str">
        <f t="shared" si="0"/>
        <v>Ya</v>
      </c>
      <c r="I36" s="75"/>
    </row>
    <row r="37" spans="1:9" ht="12" customHeight="1">
      <c r="A37" s="32">
        <v>23</v>
      </c>
      <c r="B37" s="136"/>
      <c r="C37" s="141"/>
      <c r="D37" s="141"/>
      <c r="E37" s="139"/>
      <c r="F37" s="74"/>
      <c r="G37" s="32">
        <f xml:space="preserve"> NETWORKDAYS.INTL(C37,F37,Holiday!$E$3,Holiday!$A$3:$A$78)</f>
        <v>1</v>
      </c>
      <c r="H37" s="49" t="str">
        <f t="shared" si="0"/>
        <v>Ya</v>
      </c>
      <c r="I37" s="75"/>
    </row>
    <row r="38" spans="1:9" ht="12" customHeight="1">
      <c r="A38" s="32">
        <v>24</v>
      </c>
      <c r="B38" s="136"/>
      <c r="C38" s="141"/>
      <c r="D38" s="141"/>
      <c r="E38" s="139"/>
      <c r="F38" s="74"/>
      <c r="G38" s="32">
        <f xml:space="preserve"> NETWORKDAYS.INTL(C38,F38,Holiday!$E$3,Holiday!$A$3:$A$78)</f>
        <v>1</v>
      </c>
      <c r="H38" s="49" t="str">
        <f t="shared" si="0"/>
        <v>Ya</v>
      </c>
      <c r="I38" s="75"/>
    </row>
    <row r="39" spans="1:9" ht="12" customHeight="1">
      <c r="A39" s="12"/>
      <c r="B39" s="12"/>
      <c r="C39" s="39"/>
      <c r="D39" s="39"/>
      <c r="E39" s="39"/>
      <c r="F39" s="39"/>
      <c r="G39" s="40"/>
      <c r="H39" s="12"/>
      <c r="I39" s="11"/>
    </row>
  </sheetData>
  <sheetProtection selectLockedCells="1"/>
  <mergeCells count="8">
    <mergeCell ref="C7:I7"/>
    <mergeCell ref="C8:I8"/>
    <mergeCell ref="C9:I9"/>
    <mergeCell ref="C2:I2"/>
    <mergeCell ref="C3:I3"/>
    <mergeCell ref="C4:I4"/>
    <mergeCell ref="B5:I5"/>
    <mergeCell ref="C6:I6"/>
  </mergeCells>
  <phoneticPr fontId="3" type="noConversion"/>
  <printOptions horizontalCentered="1"/>
  <pageMargins left="0.19685039370078741" right="0.19685039370078741" top="0.78740157480314965" bottom="0.39370078740157483" header="0.19685039370078741" footer="0.1968503937007874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69A6D-699F-4CD5-9258-9C6A94DE53A2}">
  <dimension ref="A1:I18"/>
  <sheetViews>
    <sheetView workbookViewId="0">
      <selection activeCell="H14" sqref="H14"/>
    </sheetView>
  </sheetViews>
  <sheetFormatPr defaultRowHeight="14.4"/>
  <cols>
    <col min="1" max="1" width="3.8984375" style="183" customWidth="1"/>
    <col min="2" max="2" width="38" style="183" customWidth="1"/>
    <col min="3" max="8" width="9.5" style="183" bestFit="1" customWidth="1"/>
    <col min="9" max="9" width="10.69921875" style="183" bestFit="1" customWidth="1"/>
    <col min="10" max="16384" width="8.796875" style="183"/>
  </cols>
  <sheetData>
    <row r="1" spans="1:9">
      <c r="A1" s="225" t="s">
        <v>192</v>
      </c>
      <c r="B1" s="225"/>
      <c r="C1" s="225"/>
      <c r="D1" s="225"/>
      <c r="E1" s="225"/>
      <c r="F1" s="225"/>
      <c r="G1" s="225"/>
      <c r="H1" s="225"/>
      <c r="I1" s="225"/>
    </row>
    <row r="2" spans="1:9">
      <c r="A2" s="225" t="s">
        <v>208</v>
      </c>
      <c r="B2" s="225"/>
      <c r="C2" s="225"/>
      <c r="D2" s="225"/>
      <c r="E2" s="225"/>
      <c r="F2" s="225"/>
      <c r="G2" s="225"/>
      <c r="H2" s="225"/>
      <c r="I2" s="225"/>
    </row>
    <row r="4" spans="1:9">
      <c r="A4" s="195" t="s">
        <v>207</v>
      </c>
      <c r="B4" s="196" t="s">
        <v>1</v>
      </c>
      <c r="C4" s="196" t="s">
        <v>214</v>
      </c>
      <c r="D4" s="196" t="s">
        <v>209</v>
      </c>
      <c r="E4" s="196" t="s">
        <v>210</v>
      </c>
      <c r="F4" s="196" t="s">
        <v>211</v>
      </c>
      <c r="G4" s="196" t="s">
        <v>212</v>
      </c>
      <c r="H4" s="196" t="s">
        <v>213</v>
      </c>
      <c r="I4" s="196" t="s">
        <v>177</v>
      </c>
    </row>
    <row r="5" spans="1:9" ht="23.4" customHeight="1">
      <c r="A5" s="184">
        <v>1</v>
      </c>
      <c r="B5" s="194" t="s">
        <v>193</v>
      </c>
      <c r="C5" s="186">
        <f>Okt!C4</f>
        <v>0</v>
      </c>
      <c r="D5" s="186">
        <f>Nov!C4</f>
        <v>0</v>
      </c>
      <c r="E5" s="186">
        <f>Dis!C4</f>
        <v>0</v>
      </c>
      <c r="F5" s="186">
        <f>Jan!C4</f>
        <v>0</v>
      </c>
      <c r="G5" s="186">
        <f>Feb!C4</f>
        <v>0</v>
      </c>
      <c r="H5" s="186">
        <f>Mac!C4</f>
        <v>0</v>
      </c>
      <c r="I5" s="186">
        <f>SUM(C5:H5)</f>
        <v>0</v>
      </c>
    </row>
    <row r="6" spans="1:9">
      <c r="A6" s="222">
        <v>2</v>
      </c>
      <c r="B6" s="188" t="s">
        <v>200</v>
      </c>
      <c r="C6" s="184"/>
      <c r="D6" s="184"/>
      <c r="E6" s="184"/>
      <c r="F6" s="184"/>
      <c r="G6" s="184"/>
      <c r="H6" s="184"/>
      <c r="I6" s="184"/>
    </row>
    <row r="7" spans="1:9">
      <c r="A7" s="223"/>
      <c r="B7" s="185" t="s">
        <v>194</v>
      </c>
      <c r="C7" s="189" t="str">
        <f>IF(Okt!$C$4=0,"-",Okt!$AQ$28)</f>
        <v>-</v>
      </c>
      <c r="D7" s="189" t="str">
        <f>IF(Nov!$C$4=0,"-",Nov!$AQ$28)</f>
        <v>-</v>
      </c>
      <c r="E7" s="189" t="str">
        <f>IF(Dis!$C$4=0,"-",Dis!$AQ$28)</f>
        <v>-</v>
      </c>
      <c r="F7" s="189" t="str">
        <f>IF(Jan!$C$4=0,"-",Jan!$AQ$28)</f>
        <v>-</v>
      </c>
      <c r="G7" s="189" t="str">
        <f>IF(Feb!$C$4=0,"-",Feb!$AQ$28)</f>
        <v>-</v>
      </c>
      <c r="H7" s="189" t="str">
        <f>IF(Mac!$C$4=0,"-",Mac!$AQ$28)</f>
        <v>-</v>
      </c>
      <c r="I7" s="189" t="str">
        <f>IF($I$5=0,"-",AVERAGE(C7:H7))</f>
        <v>-</v>
      </c>
    </row>
    <row r="8" spans="1:9">
      <c r="A8" s="223"/>
      <c r="B8" s="185" t="s">
        <v>195</v>
      </c>
      <c r="C8" s="189" t="str">
        <f>IF(Okt!$C$4=0,"-",Okt!$AS$28)</f>
        <v>-</v>
      </c>
      <c r="D8" s="189" t="str">
        <f>IF(Nov!$C$4=0,"-",Nov!$AS$28)</f>
        <v>-</v>
      </c>
      <c r="E8" s="189" t="str">
        <f>IF(Dis!$C$4=0,"-",Dis!$AS$28)</f>
        <v>-</v>
      </c>
      <c r="F8" s="189" t="str">
        <f>IF(Jan!$C$4=0,"-",Jan!$AS$28)</f>
        <v>-</v>
      </c>
      <c r="G8" s="189" t="str">
        <f>IF(Feb!$C$4=0,"-",Feb!$AS$28)</f>
        <v>-</v>
      </c>
      <c r="H8" s="189" t="str">
        <f>IF(Mac!$C$4=0,"-",Mac!$AS$28)</f>
        <v>-</v>
      </c>
      <c r="I8" s="189" t="str">
        <f>IF($I$5=0,"-",AVERAGE(C8:H8))</f>
        <v>-</v>
      </c>
    </row>
    <row r="9" spans="1:9">
      <c r="A9" s="223"/>
      <c r="B9" s="185" t="s">
        <v>196</v>
      </c>
      <c r="C9" s="189" t="str">
        <f>IF(Okt!$C$4=0,"-",Okt!$AU$28)</f>
        <v>-</v>
      </c>
      <c r="D9" s="189" t="str">
        <f>IF(Nov!$C$4=0,"-",Nov!$AU$28)</f>
        <v>-</v>
      </c>
      <c r="E9" s="189" t="str">
        <f>IF(Dis!$C$4=0,"-",Dis!$AU$28)</f>
        <v>-</v>
      </c>
      <c r="F9" s="189" t="str">
        <f>IF(Jan!$C$4=0,"-",Jan!$AU$28)</f>
        <v>-</v>
      </c>
      <c r="G9" s="189" t="str">
        <f>IF(Feb!$C$4=0,"-",Feb!$AU$28)</f>
        <v>-</v>
      </c>
      <c r="H9" s="189" t="str">
        <f>IF(Mac!$C$4=0,"-",Mac!$AU$28)</f>
        <v>-</v>
      </c>
      <c r="I9" s="189" t="str">
        <f>IF($I$5=0,"-",AVERAGE(C9:H9))</f>
        <v>-</v>
      </c>
    </row>
    <row r="10" spans="1:9">
      <c r="A10" s="224"/>
      <c r="B10" s="187" t="s">
        <v>205</v>
      </c>
      <c r="C10" s="189" t="str">
        <f>IF(Okt!$C$4=0,"-",Okt!$AW$28)</f>
        <v>-</v>
      </c>
      <c r="D10" s="189" t="str">
        <f>IF(Nov!$C$4=0,"-",Nov!$AW$28)</f>
        <v>-</v>
      </c>
      <c r="E10" s="189" t="str">
        <f>IF(Dis!$C$4=0,"-",Dis!$AW$28)</f>
        <v>-</v>
      </c>
      <c r="F10" s="189" t="str">
        <f>IF(Jan!$C$4=0,"-",Jan!$AW$28)</f>
        <v>-</v>
      </c>
      <c r="G10" s="189" t="str">
        <f>IF(Feb!$C$4=0,"-",Feb!$AW$28)</f>
        <v>-</v>
      </c>
      <c r="H10" s="189" t="str">
        <f>IF(Mac!$C$4=0,"-",Mac!$AW$28)</f>
        <v>-</v>
      </c>
      <c r="I10" s="189" t="str">
        <f>IF($I$5=0,"-",AVERAGE(C10:H10))</f>
        <v>-</v>
      </c>
    </row>
    <row r="11" spans="1:9">
      <c r="A11" s="222">
        <v>3</v>
      </c>
      <c r="B11" s="188" t="s">
        <v>201</v>
      </c>
      <c r="C11" s="189"/>
      <c r="D11" s="189"/>
      <c r="E11" s="189"/>
      <c r="F11" s="189"/>
      <c r="G11" s="189"/>
      <c r="H11" s="189"/>
      <c r="I11" s="189"/>
    </row>
    <row r="12" spans="1:9">
      <c r="A12" s="223"/>
      <c r="B12" s="187" t="s">
        <v>202</v>
      </c>
      <c r="C12" s="189" t="str">
        <f>IF(Okt!$C$4=0,"-",Okt!AQ15)</f>
        <v>-</v>
      </c>
      <c r="D12" s="189" t="str">
        <f>IF(Nov!$C$4=0,"-",Nov!AQ15)</f>
        <v>-</v>
      </c>
      <c r="E12" s="189" t="str">
        <f>IF(Dis!$C$4=0,"-",Dis!AQ15)</f>
        <v>-</v>
      </c>
      <c r="F12" s="189" t="str">
        <f>IF(Jan!$C$4=0,"-",Jan!AQ15)</f>
        <v>-</v>
      </c>
      <c r="G12" s="189" t="str">
        <f>IF(Feb!$C$4=0,"-",Feb!AQ15)</f>
        <v>-</v>
      </c>
      <c r="H12" s="189" t="str">
        <f>IF(Mac!$C$4=0,"-",Mac!AQ15)</f>
        <v>-</v>
      </c>
      <c r="I12" s="189" t="str">
        <f>IF($I$5=0,"-",AVERAGE(C12:H12))</f>
        <v>-</v>
      </c>
    </row>
    <row r="13" spans="1:9">
      <c r="A13" s="223"/>
      <c r="B13" s="187" t="s">
        <v>203</v>
      </c>
      <c r="C13" s="189" t="str">
        <f>IF(Okt!$C$4=0,"-",Okt!AQ22)</f>
        <v>-</v>
      </c>
      <c r="D13" s="189" t="str">
        <f>IF(Nov!$C$4=0,"-",Nov!AS22)</f>
        <v>-</v>
      </c>
      <c r="E13" s="189" t="str">
        <f>IF(Dis!$C$4=0,"-",Dis!AQ22)</f>
        <v>-</v>
      </c>
      <c r="F13" s="189" t="str">
        <f>IF(Jan!$C$4=0,"-",Jan!AQ22)</f>
        <v>-</v>
      </c>
      <c r="G13" s="189" t="str">
        <f>IF(Feb!$C$4=0,"-",Feb!AQ22)</f>
        <v>-</v>
      </c>
      <c r="H13" s="189" t="str">
        <f>IF(Mac!$C$4=0,"-",Mac!AQ22)</f>
        <v>-</v>
      </c>
      <c r="I13" s="189" t="str">
        <f>IF($I$5=0,"-",AVERAGE(C13:H13))</f>
        <v>-</v>
      </c>
    </row>
    <row r="14" spans="1:9">
      <c r="A14" s="224"/>
      <c r="B14" s="187" t="s">
        <v>204</v>
      </c>
      <c r="C14" s="189" t="str">
        <f>IF(Okt!$C$4=0,"-",Okt!AQ27)</f>
        <v>-</v>
      </c>
      <c r="D14" s="189" t="str">
        <f>IF(Nov!$C$4=0,"-",Nov!AS27)</f>
        <v>-</v>
      </c>
      <c r="E14" s="189" t="str">
        <f>IF(Dis!$C$4=0,"-",Dis!AQ27)</f>
        <v>-</v>
      </c>
      <c r="F14" s="189" t="str">
        <f>IF(Jan!$C$4=0,"-",Jan!AQ27)</f>
        <v>-</v>
      </c>
      <c r="G14" s="189" t="str">
        <f>IF(Feb!$C$4=0,"-",Jan!AQ27)</f>
        <v>-</v>
      </c>
      <c r="H14" s="189" t="str">
        <f>IF(Mac!$C$4=0,"-",Mac!AQ27)</f>
        <v>-</v>
      </c>
      <c r="I14" s="189" t="str">
        <f>IF($I$5=0,"-",AVERAGE(C14:H14))</f>
        <v>-</v>
      </c>
    </row>
    <row r="15" spans="1:9" ht="107.4" customHeight="1">
      <c r="A15" s="192">
        <v>4</v>
      </c>
      <c r="B15" s="193" t="s">
        <v>206</v>
      </c>
      <c r="C15" s="226"/>
      <c r="D15" s="227"/>
      <c r="E15" s="227"/>
      <c r="F15" s="227"/>
      <c r="G15" s="227"/>
      <c r="H15" s="227"/>
      <c r="I15" s="228"/>
    </row>
    <row r="16" spans="1:9" ht="121.2" customHeight="1">
      <c r="A16" s="190">
        <v>5</v>
      </c>
      <c r="B16" s="191" t="s">
        <v>198</v>
      </c>
      <c r="C16" s="226"/>
      <c r="D16" s="227"/>
      <c r="E16" s="227"/>
      <c r="F16" s="227"/>
      <c r="G16" s="227"/>
      <c r="H16" s="227"/>
      <c r="I16" s="228"/>
    </row>
    <row r="17" spans="1:9" ht="122.4" customHeight="1">
      <c r="A17" s="190">
        <v>6</v>
      </c>
      <c r="B17" s="191" t="s">
        <v>197</v>
      </c>
      <c r="C17" s="226"/>
      <c r="D17" s="227"/>
      <c r="E17" s="227"/>
      <c r="F17" s="227"/>
      <c r="G17" s="227"/>
      <c r="H17" s="227"/>
      <c r="I17" s="228"/>
    </row>
    <row r="18" spans="1:9" ht="130.80000000000001" customHeight="1">
      <c r="A18" s="190">
        <v>7</v>
      </c>
      <c r="B18" s="191" t="s">
        <v>199</v>
      </c>
      <c r="C18" s="219"/>
      <c r="D18" s="220"/>
      <c r="E18" s="220"/>
      <c r="F18" s="220"/>
      <c r="G18" s="220"/>
      <c r="H18" s="220"/>
      <c r="I18" s="221"/>
    </row>
  </sheetData>
  <sheetProtection algorithmName="SHA-512" hashValue="q3reBD9dT15ldPuFugRzXEwRX7a2dwjFovzalo/mlsiu8hSb5F2iz89pKxQsOZiWZFSOx1QOXxBKG//7Hh8dmw==" saltValue="uM4TBolu5aTdxlpg0znjCQ==" spinCount="100000" sheet="1" objects="1" scenarios="1"/>
  <mergeCells count="8">
    <mergeCell ref="C18:I18"/>
    <mergeCell ref="A6:A10"/>
    <mergeCell ref="A11:A14"/>
    <mergeCell ref="A1:I1"/>
    <mergeCell ref="A2:I2"/>
    <mergeCell ref="C15:I15"/>
    <mergeCell ref="C16:I16"/>
    <mergeCell ref="C17:I1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Y28"/>
  <sheetViews>
    <sheetView view="pageBreakPreview" topLeftCell="A13" zoomScale="115" zoomScaleNormal="120" zoomScaleSheetLayoutView="115" zoomScalePageLayoutView="150" workbookViewId="0">
      <selection activeCell="Q19" sqref="Q19"/>
    </sheetView>
  </sheetViews>
  <sheetFormatPr defaultColWidth="10.8984375" defaultRowHeight="10.199999999999999"/>
  <cols>
    <col min="1" max="1" width="2.59765625" style="15" customWidth="1"/>
    <col min="2" max="2" width="28.09765625" style="1" customWidth="1"/>
    <col min="3" max="42" width="2.59765625" style="148" customWidth="1"/>
    <col min="43" max="43" width="4.59765625" style="149" customWidth="1"/>
    <col min="44" max="44" width="4.59765625" style="148" customWidth="1"/>
    <col min="45" max="45" width="4.59765625" style="149" customWidth="1"/>
    <col min="46" max="46" width="4.59765625" style="148" customWidth="1"/>
    <col min="47" max="47" width="4.59765625" style="149" customWidth="1"/>
    <col min="48" max="48" width="4.59765625" style="148" customWidth="1"/>
    <col min="49" max="49" width="4.59765625" style="149" customWidth="1"/>
    <col min="50" max="50" width="4.59765625" style="148" customWidth="1"/>
    <col min="51" max="51" width="5.5" style="150" customWidth="1"/>
    <col min="52" max="16384" width="10.8984375" style="1"/>
  </cols>
  <sheetData>
    <row r="1" spans="1:51" ht="12" customHeight="1">
      <c r="A1" s="235" t="s">
        <v>189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</row>
    <row r="2" spans="1:51" ht="12" customHeight="1"/>
    <row r="3" spans="1:51" ht="12" customHeight="1">
      <c r="A3" s="15">
        <v>1</v>
      </c>
      <c r="B3" s="1" t="s">
        <v>188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</row>
    <row r="4" spans="1:51" ht="12" customHeight="1">
      <c r="A4" s="49">
        <v>2</v>
      </c>
      <c r="B4" s="151" t="s">
        <v>161</v>
      </c>
      <c r="C4" s="236">
        <f>COUNTA(C13:AP13)</f>
        <v>0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</row>
    <row r="5" spans="1:51" ht="12" customHeight="1">
      <c r="A5" s="49">
        <v>3</v>
      </c>
      <c r="B5" s="151" t="s">
        <v>162</v>
      </c>
      <c r="C5" s="237" t="e">
        <f>AQ28</f>
        <v>#DIV/0!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</row>
    <row r="6" spans="1:51" ht="12" customHeight="1">
      <c r="A6" s="27">
        <v>4</v>
      </c>
      <c r="B6" s="152" t="s">
        <v>190</v>
      </c>
      <c r="C6" s="41">
        <v>1</v>
      </c>
      <c r="D6" s="242" t="s">
        <v>163</v>
      </c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</row>
    <row r="7" spans="1:51" ht="12" customHeight="1">
      <c r="A7" s="66"/>
      <c r="B7" s="153"/>
      <c r="C7" s="41">
        <v>2</v>
      </c>
      <c r="D7" s="242" t="s">
        <v>164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</row>
    <row r="8" spans="1:51" ht="12" customHeight="1">
      <c r="A8" s="66"/>
      <c r="B8" s="153"/>
      <c r="C8" s="41">
        <v>3</v>
      </c>
      <c r="D8" s="242" t="s">
        <v>165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</row>
    <row r="9" spans="1:51" ht="12" customHeight="1">
      <c r="A9" s="29"/>
      <c r="B9" s="154"/>
      <c r="C9" s="41">
        <v>4</v>
      </c>
      <c r="D9" s="242" t="s">
        <v>166</v>
      </c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</row>
    <row r="10" spans="1:51" ht="12" customHeight="1"/>
    <row r="11" spans="1:51" s="157" customFormat="1" ht="21" customHeight="1">
      <c r="A11" s="239" t="s">
        <v>167</v>
      </c>
      <c r="B11" s="239"/>
      <c r="C11" s="155">
        <v>1</v>
      </c>
      <c r="D11" s="155">
        <v>2</v>
      </c>
      <c r="E11" s="155">
        <v>3</v>
      </c>
      <c r="F11" s="155">
        <v>4</v>
      </c>
      <c r="G11" s="155">
        <v>5</v>
      </c>
      <c r="H11" s="155">
        <v>6</v>
      </c>
      <c r="I11" s="155">
        <v>7</v>
      </c>
      <c r="J11" s="155">
        <v>8</v>
      </c>
      <c r="K11" s="155">
        <v>9</v>
      </c>
      <c r="L11" s="155">
        <v>10</v>
      </c>
      <c r="M11" s="155">
        <v>11</v>
      </c>
      <c r="N11" s="155">
        <v>12</v>
      </c>
      <c r="O11" s="179">
        <v>13</v>
      </c>
      <c r="P11" s="179">
        <v>14</v>
      </c>
      <c r="Q11" s="179">
        <v>15</v>
      </c>
      <c r="R11" s="179">
        <v>16</v>
      </c>
      <c r="S11" s="179">
        <v>17</v>
      </c>
      <c r="T11" s="179">
        <v>18</v>
      </c>
      <c r="U11" s="179">
        <v>19</v>
      </c>
      <c r="V11" s="179">
        <v>20</v>
      </c>
      <c r="W11" s="179">
        <v>21</v>
      </c>
      <c r="X11" s="179">
        <v>22</v>
      </c>
      <c r="Y11" s="179">
        <v>23</v>
      </c>
      <c r="Z11" s="179">
        <v>24</v>
      </c>
      <c r="AA11" s="179">
        <v>25</v>
      </c>
      <c r="AB11" s="179">
        <v>26</v>
      </c>
      <c r="AC11" s="179">
        <v>27</v>
      </c>
      <c r="AD11" s="179">
        <v>28</v>
      </c>
      <c r="AE11" s="179">
        <v>29</v>
      </c>
      <c r="AF11" s="179">
        <v>30</v>
      </c>
      <c r="AG11" s="179">
        <v>31</v>
      </c>
      <c r="AH11" s="179">
        <v>32</v>
      </c>
      <c r="AI11" s="179">
        <v>33</v>
      </c>
      <c r="AJ11" s="179">
        <v>34</v>
      </c>
      <c r="AK11" s="179">
        <v>35</v>
      </c>
      <c r="AL11" s="179">
        <v>36</v>
      </c>
      <c r="AM11" s="179">
        <v>37</v>
      </c>
      <c r="AN11" s="179">
        <v>38</v>
      </c>
      <c r="AO11" s="179">
        <v>39</v>
      </c>
      <c r="AP11" s="179">
        <v>40</v>
      </c>
      <c r="AQ11" s="240" t="s">
        <v>163</v>
      </c>
      <c r="AR11" s="240"/>
      <c r="AS11" s="240" t="s">
        <v>164</v>
      </c>
      <c r="AT11" s="240"/>
      <c r="AU11" s="240" t="s">
        <v>165</v>
      </c>
      <c r="AV11" s="240"/>
      <c r="AW11" s="241" t="s">
        <v>166</v>
      </c>
      <c r="AX11" s="241"/>
      <c r="AY11" s="156" t="s">
        <v>168</v>
      </c>
    </row>
    <row r="12" spans="1:51" s="2" customFormat="1" ht="12" customHeight="1">
      <c r="A12" s="158">
        <v>1</v>
      </c>
      <c r="B12" s="159" t="s">
        <v>181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169</v>
      </c>
      <c r="AS12" s="162" t="s">
        <v>9</v>
      </c>
      <c r="AT12" s="163" t="s">
        <v>169</v>
      </c>
      <c r="AU12" s="162" t="s">
        <v>9</v>
      </c>
      <c r="AV12" s="163" t="s">
        <v>169</v>
      </c>
      <c r="AW12" s="162" t="s">
        <v>9</v>
      </c>
      <c r="AX12" s="163" t="s">
        <v>169</v>
      </c>
      <c r="AY12" s="164" t="s">
        <v>9</v>
      </c>
    </row>
    <row r="13" spans="1:51" ht="23.1" customHeight="1">
      <c r="A13" s="35" t="s">
        <v>2</v>
      </c>
      <c r="B13" s="180" t="s">
        <v>191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41">
        <f>COUNTIF(C13:AP13,"1")</f>
        <v>0</v>
      </c>
      <c r="AR13" s="10" t="e">
        <f t="shared" ref="AR13" si="0">AQ13/$C$4*100</f>
        <v>#DIV/0!</v>
      </c>
      <c r="AS13" s="41">
        <f>COUNTIF(C13:AP13,"2")</f>
        <v>0</v>
      </c>
      <c r="AT13" s="10" t="e">
        <f t="shared" ref="AT13" si="1">AS13/$C$4*100</f>
        <v>#DIV/0!</v>
      </c>
      <c r="AU13" s="41">
        <f>COUNTIF(C13:AP13,"3")</f>
        <v>0</v>
      </c>
      <c r="AV13" s="10" t="e">
        <f t="shared" ref="AV13" si="2">AU13/$C$4*100</f>
        <v>#DIV/0!</v>
      </c>
      <c r="AW13" s="41">
        <f>COUNTIF(C13:AP13,"4")</f>
        <v>0</v>
      </c>
      <c r="AX13" s="10" t="e">
        <f t="shared" ref="AX13" si="3">AW13/$C$4*100</f>
        <v>#DIV/0!</v>
      </c>
      <c r="AY13" s="167">
        <f t="shared" ref="AY13" si="4">SUM(AQ13,AS13,AU13,AW13)</f>
        <v>0</v>
      </c>
    </row>
    <row r="14" spans="1:51" ht="12" customHeight="1">
      <c r="A14" s="66" t="s">
        <v>3</v>
      </c>
      <c r="B14" s="168" t="s">
        <v>182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41">
        <f t="shared" ref="AQ14" si="5">COUNTIF(C14:AP14,"1")</f>
        <v>0</v>
      </c>
      <c r="AR14" s="10" t="e">
        <f t="shared" ref="AR14" si="6">AQ14/$C$4*100</f>
        <v>#DIV/0!</v>
      </c>
      <c r="AS14" s="41">
        <f t="shared" ref="AS14" si="7">COUNTIF(C14:AP14,"2")</f>
        <v>0</v>
      </c>
      <c r="AT14" s="10" t="e">
        <f t="shared" ref="AT14" si="8">AS14/$C$4*100</f>
        <v>#DIV/0!</v>
      </c>
      <c r="AU14" s="41">
        <f t="shared" ref="AU14" si="9">COUNTIF(C14:AP14,"3")</f>
        <v>0</v>
      </c>
      <c r="AV14" s="10" t="e">
        <f t="shared" ref="AV14" si="10">AU14/$C$4*100</f>
        <v>#DIV/0!</v>
      </c>
      <c r="AW14" s="41">
        <f t="shared" ref="AW14" si="11">COUNTIF(C14:AP14,"4")</f>
        <v>0</v>
      </c>
      <c r="AX14" s="10" t="e">
        <f t="shared" ref="AX14" si="12">AW14/$C$4*100</f>
        <v>#DIV/0!</v>
      </c>
      <c r="AY14" s="167">
        <f t="shared" ref="AY14" si="13">SUM(AQ14,AS14,AU14,AW14)</f>
        <v>0</v>
      </c>
    </row>
    <row r="15" spans="1:51" s="170" customFormat="1" ht="12" customHeight="1">
      <c r="A15" s="231" t="s">
        <v>170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2" t="e">
        <f>AVERAGE(AR13:AR14)</f>
        <v>#DIV/0!</v>
      </c>
      <c r="AR15" s="233"/>
      <c r="AS15" s="232" t="e">
        <f>AVERAGE(AT13:AT14)</f>
        <v>#DIV/0!</v>
      </c>
      <c r="AT15" s="233"/>
      <c r="AU15" s="232" t="e">
        <f>AVERAGE(AV13:AV14)</f>
        <v>#DIV/0!</v>
      </c>
      <c r="AV15" s="233"/>
      <c r="AW15" s="232" t="e">
        <f>AVERAGE(AX13:AX14)</f>
        <v>#DIV/0!</v>
      </c>
      <c r="AX15" s="233"/>
      <c r="AY15" s="169" t="e">
        <f>SUM(AQ15,AS15,AU15,AW15)</f>
        <v>#DIV/0!</v>
      </c>
    </row>
    <row r="16" spans="1:51" ht="12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</row>
    <row r="17" spans="1:51" s="2" customFormat="1" ht="12" customHeight="1">
      <c r="A17" s="172">
        <v>2</v>
      </c>
      <c r="B17" s="173" t="s">
        <v>183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76" t="s">
        <v>9</v>
      </c>
      <c r="AR17" s="163" t="s">
        <v>169</v>
      </c>
      <c r="AS17" s="162" t="s">
        <v>9</v>
      </c>
      <c r="AT17" s="163" t="s">
        <v>169</v>
      </c>
      <c r="AU17" s="162" t="s">
        <v>9</v>
      </c>
      <c r="AV17" s="163" t="s">
        <v>169</v>
      </c>
      <c r="AW17" s="162" t="s">
        <v>9</v>
      </c>
      <c r="AX17" s="163" t="s">
        <v>169</v>
      </c>
      <c r="AY17" s="164" t="s">
        <v>9</v>
      </c>
    </row>
    <row r="18" spans="1:51" ht="23.1" customHeight="1">
      <c r="A18" s="165" t="s">
        <v>2</v>
      </c>
      <c r="B18" s="166" t="s">
        <v>171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41">
        <f t="shared" ref="AQ18:AQ21" si="14">COUNTIF(C18:AP18,"1")</f>
        <v>0</v>
      </c>
      <c r="AR18" s="10" t="e">
        <f t="shared" ref="AR18:AR21" si="15">AQ18/$C$4*100</f>
        <v>#DIV/0!</v>
      </c>
      <c r="AS18" s="41">
        <f t="shared" ref="AS18:AS21" si="16">COUNTIF(C18:AP18,"2")</f>
        <v>0</v>
      </c>
      <c r="AT18" s="10" t="e">
        <f t="shared" ref="AT18:AT21" si="17">AS18/$C$4*100</f>
        <v>#DIV/0!</v>
      </c>
      <c r="AU18" s="41">
        <f t="shared" ref="AU18:AU21" si="18">COUNTIF(C18:AP18,"3")</f>
        <v>0</v>
      </c>
      <c r="AV18" s="10" t="e">
        <f t="shared" ref="AV18:AV21" si="19">AU18/$C$4*100</f>
        <v>#DIV/0!</v>
      </c>
      <c r="AW18" s="41">
        <f t="shared" ref="AW18:AW21" si="20">COUNTIF(C18:AP18,"4")</f>
        <v>0</v>
      </c>
      <c r="AX18" s="10" t="e">
        <f t="shared" ref="AX18:AX21" si="21">AW18/$C$4*100</f>
        <v>#DIV/0!</v>
      </c>
      <c r="AY18" s="167">
        <f t="shared" ref="AY18:AY21" si="22">SUM(AQ18,AS18,AU18,AW18)</f>
        <v>0</v>
      </c>
    </row>
    <row r="19" spans="1:51" ht="24" customHeight="1">
      <c r="A19" s="165" t="s">
        <v>3</v>
      </c>
      <c r="B19" s="166" t="s">
        <v>172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41">
        <f t="shared" si="14"/>
        <v>0</v>
      </c>
      <c r="AR19" s="10" t="e">
        <f t="shared" si="15"/>
        <v>#DIV/0!</v>
      </c>
      <c r="AS19" s="41">
        <f t="shared" si="16"/>
        <v>0</v>
      </c>
      <c r="AT19" s="10" t="e">
        <f t="shared" si="17"/>
        <v>#DIV/0!</v>
      </c>
      <c r="AU19" s="41">
        <f t="shared" si="18"/>
        <v>0</v>
      </c>
      <c r="AV19" s="10" t="e">
        <f t="shared" si="19"/>
        <v>#DIV/0!</v>
      </c>
      <c r="AW19" s="41">
        <f t="shared" si="20"/>
        <v>0</v>
      </c>
      <c r="AX19" s="10" t="e">
        <f t="shared" si="21"/>
        <v>#DIV/0!</v>
      </c>
      <c r="AY19" s="167">
        <f t="shared" si="22"/>
        <v>0</v>
      </c>
    </row>
    <row r="20" spans="1:51" ht="23.1" customHeight="1">
      <c r="A20" s="165" t="s">
        <v>4</v>
      </c>
      <c r="B20" s="166" t="s">
        <v>173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41">
        <f t="shared" si="14"/>
        <v>0</v>
      </c>
      <c r="AR20" s="10" t="e">
        <f t="shared" si="15"/>
        <v>#DIV/0!</v>
      </c>
      <c r="AS20" s="41">
        <f t="shared" si="16"/>
        <v>0</v>
      </c>
      <c r="AT20" s="10" t="e">
        <f t="shared" si="17"/>
        <v>#DIV/0!</v>
      </c>
      <c r="AU20" s="41">
        <f t="shared" si="18"/>
        <v>0</v>
      </c>
      <c r="AV20" s="10" t="e">
        <f t="shared" si="19"/>
        <v>#DIV/0!</v>
      </c>
      <c r="AW20" s="41">
        <f t="shared" si="20"/>
        <v>0</v>
      </c>
      <c r="AX20" s="10" t="e">
        <f t="shared" si="21"/>
        <v>#DIV/0!</v>
      </c>
      <c r="AY20" s="167">
        <f t="shared" si="22"/>
        <v>0</v>
      </c>
    </row>
    <row r="21" spans="1:51" ht="24" customHeight="1">
      <c r="A21" s="165" t="s">
        <v>5</v>
      </c>
      <c r="B21" s="166" t="s">
        <v>174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41">
        <f t="shared" si="14"/>
        <v>0</v>
      </c>
      <c r="AR21" s="10" t="e">
        <f t="shared" si="15"/>
        <v>#DIV/0!</v>
      </c>
      <c r="AS21" s="41">
        <f t="shared" si="16"/>
        <v>0</v>
      </c>
      <c r="AT21" s="10" t="e">
        <f t="shared" si="17"/>
        <v>#DIV/0!</v>
      </c>
      <c r="AU21" s="41">
        <f t="shared" si="18"/>
        <v>0</v>
      </c>
      <c r="AV21" s="10" t="e">
        <f t="shared" si="19"/>
        <v>#DIV/0!</v>
      </c>
      <c r="AW21" s="41">
        <f t="shared" si="20"/>
        <v>0</v>
      </c>
      <c r="AX21" s="10" t="e">
        <f t="shared" si="21"/>
        <v>#DIV/0!</v>
      </c>
      <c r="AY21" s="167">
        <f t="shared" si="22"/>
        <v>0</v>
      </c>
    </row>
    <row r="22" spans="1:51" s="9" customFormat="1" ht="12" customHeight="1">
      <c r="A22" s="231" t="s">
        <v>170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2" t="e">
        <f>AVERAGE(AR18:AR21)</f>
        <v>#DIV/0!</v>
      </c>
      <c r="AR22" s="233"/>
      <c r="AS22" s="232" t="e">
        <f>AVERAGE(AT18:AT21)</f>
        <v>#DIV/0!</v>
      </c>
      <c r="AT22" s="233"/>
      <c r="AU22" s="232" t="e">
        <f>AVERAGE(AV18:AV21)</f>
        <v>#DIV/0!</v>
      </c>
      <c r="AV22" s="233"/>
      <c r="AW22" s="232" t="e">
        <f>AVERAGE(AX18:AX21)</f>
        <v>#DIV/0!</v>
      </c>
      <c r="AX22" s="233"/>
      <c r="AY22" s="169" t="e">
        <f>SUM(AQ22,AS22,AU22,AW22)</f>
        <v>#DIV/0!</v>
      </c>
    </row>
    <row r="23" spans="1:51" ht="12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</row>
    <row r="24" spans="1:51" s="2" customFormat="1" ht="12" customHeight="1">
      <c r="A24" s="172">
        <v>3</v>
      </c>
      <c r="B24" s="177" t="s">
        <v>184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  <c r="AQ24" s="162" t="s">
        <v>9</v>
      </c>
      <c r="AR24" s="163" t="s">
        <v>169</v>
      </c>
      <c r="AS24" s="162" t="s">
        <v>9</v>
      </c>
      <c r="AT24" s="163" t="s">
        <v>169</v>
      </c>
      <c r="AU24" s="162" t="s">
        <v>9</v>
      </c>
      <c r="AV24" s="163" t="s">
        <v>169</v>
      </c>
      <c r="AW24" s="162" t="s">
        <v>9</v>
      </c>
      <c r="AX24" s="163" t="s">
        <v>169</v>
      </c>
      <c r="AY24" s="164" t="s">
        <v>9</v>
      </c>
    </row>
    <row r="25" spans="1:51" ht="24" customHeight="1">
      <c r="A25" s="165" t="s">
        <v>2</v>
      </c>
      <c r="B25" s="166" t="s">
        <v>175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41">
        <f t="shared" ref="AQ25:AQ26" si="23">COUNTIF(C25:AP25,"1")</f>
        <v>0</v>
      </c>
      <c r="AR25" s="10" t="e">
        <f t="shared" ref="AR25:AR26" si="24">AQ25/$C$4*100</f>
        <v>#DIV/0!</v>
      </c>
      <c r="AS25" s="41">
        <f t="shared" ref="AS25:AS26" si="25">COUNTIF(C25:AP25,"2")</f>
        <v>0</v>
      </c>
      <c r="AT25" s="10" t="e">
        <f t="shared" ref="AT25:AT26" si="26">AS25/$C$4*100</f>
        <v>#DIV/0!</v>
      </c>
      <c r="AU25" s="41">
        <f t="shared" ref="AU25:AU26" si="27">COUNTIF(C25:AP25,"3")</f>
        <v>0</v>
      </c>
      <c r="AV25" s="10" t="e">
        <f t="shared" ref="AV25:AV26" si="28">AU25/$C$4*100</f>
        <v>#DIV/0!</v>
      </c>
      <c r="AW25" s="41">
        <f t="shared" ref="AW25:AW26" si="29">COUNTIF(C25:AP25,"4")</f>
        <v>0</v>
      </c>
      <c r="AX25" s="10" t="e">
        <f t="shared" ref="AX25:AX26" si="30">AW25/$C$4*100</f>
        <v>#DIV/0!</v>
      </c>
      <c r="AY25" s="167">
        <f t="shared" ref="AY25:AY26" si="31">SUM(AQ25,AS25,AU25,AW25)</f>
        <v>0</v>
      </c>
    </row>
    <row r="26" spans="1:51" ht="24" customHeight="1">
      <c r="A26" s="165" t="s">
        <v>3</v>
      </c>
      <c r="B26" s="166" t="s">
        <v>176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41">
        <f t="shared" si="23"/>
        <v>0</v>
      </c>
      <c r="AR26" s="10" t="e">
        <f t="shared" si="24"/>
        <v>#DIV/0!</v>
      </c>
      <c r="AS26" s="41">
        <f t="shared" si="25"/>
        <v>0</v>
      </c>
      <c r="AT26" s="10" t="e">
        <f t="shared" si="26"/>
        <v>#DIV/0!</v>
      </c>
      <c r="AU26" s="41">
        <f t="shared" si="27"/>
        <v>0</v>
      </c>
      <c r="AV26" s="10" t="e">
        <f t="shared" si="28"/>
        <v>#DIV/0!</v>
      </c>
      <c r="AW26" s="41">
        <f t="shared" si="29"/>
        <v>0</v>
      </c>
      <c r="AX26" s="10" t="e">
        <f t="shared" si="30"/>
        <v>#DIV/0!</v>
      </c>
      <c r="AY26" s="167">
        <f t="shared" si="31"/>
        <v>0</v>
      </c>
    </row>
    <row r="27" spans="1:51">
      <c r="A27" s="231" t="s">
        <v>170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2" t="e">
        <f>AVERAGE(AR25:AR26)</f>
        <v>#DIV/0!</v>
      </c>
      <c r="AR27" s="233"/>
      <c r="AS27" s="232" t="e">
        <f>AVERAGE(AT25:AT26)</f>
        <v>#DIV/0!</v>
      </c>
      <c r="AT27" s="233"/>
      <c r="AU27" s="232" t="e">
        <f>AVERAGE(AV25:AV26)</f>
        <v>#DIV/0!</v>
      </c>
      <c r="AV27" s="233"/>
      <c r="AW27" s="232" t="e">
        <f>AVERAGE(AX25:AX26)</f>
        <v>#DIV/0!</v>
      </c>
      <c r="AX27" s="233"/>
      <c r="AY27" s="169" t="e">
        <f>SUM(AQ27,AS27,AU27,AW27)</f>
        <v>#DIV/0!</v>
      </c>
    </row>
    <row r="28" spans="1:51" s="3" customFormat="1" ht="12" customHeight="1">
      <c r="A28" s="234" t="s">
        <v>177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29" t="e">
        <f>AVERAGE(AQ15,AQ22,AQ27)</f>
        <v>#DIV/0!</v>
      </c>
      <c r="AR28" s="230"/>
      <c r="AS28" s="229" t="e">
        <f>AVERAGE(AS15,AS22,AS27)</f>
        <v>#DIV/0!</v>
      </c>
      <c r="AT28" s="230"/>
      <c r="AU28" s="229" t="e">
        <f>AVERAGE(AU15,AU22,AU27)</f>
        <v>#DIV/0!</v>
      </c>
      <c r="AV28" s="230"/>
      <c r="AW28" s="229" t="e">
        <f>AVERAGE(AW15,AW22,AW27)</f>
        <v>#DIV/0!</v>
      </c>
      <c r="AX28" s="230"/>
      <c r="AY28" s="178" t="e">
        <f>SUM(AQ28,AS28,AU28,AW28)</f>
        <v>#DIV/0!</v>
      </c>
    </row>
  </sheetData>
  <sheetProtection algorithmName="SHA-512" hashValue="4ajHtIzWbIIGj10rL8RvdvU0yDNHsBErp/2UMJYkIkXaE5IG7YVrsu64MCxUMlKxCQ0ikJRIBcQ1LZPigHIyXA==" saltValue="l29j/P79F0d/XUBaOdBRcQ==" spinCount="100000" sheet="1" objects="1" scenarios="1"/>
  <mergeCells count="33">
    <mergeCell ref="A1:AY1"/>
    <mergeCell ref="C4:AY4"/>
    <mergeCell ref="C5:AY5"/>
    <mergeCell ref="C3:AY3"/>
    <mergeCell ref="A11:B11"/>
    <mergeCell ref="AQ11:AR11"/>
    <mergeCell ref="AS11:AT11"/>
    <mergeCell ref="AU11:AV11"/>
    <mergeCell ref="AW11:AX11"/>
    <mergeCell ref="D6:AY6"/>
    <mergeCell ref="D7:AY7"/>
    <mergeCell ref="D8:AY8"/>
    <mergeCell ref="D9:AY9"/>
    <mergeCell ref="A15:AP15"/>
    <mergeCell ref="AQ15:AR15"/>
    <mergeCell ref="AS15:AT15"/>
    <mergeCell ref="AU15:AV15"/>
    <mergeCell ref="AW15:AX15"/>
    <mergeCell ref="AU28:AV28"/>
    <mergeCell ref="AW28:AX28"/>
    <mergeCell ref="A22:AP22"/>
    <mergeCell ref="AQ22:AR22"/>
    <mergeCell ref="AS22:AT22"/>
    <mergeCell ref="A28:AP28"/>
    <mergeCell ref="AQ28:AR28"/>
    <mergeCell ref="AS28:AT28"/>
    <mergeCell ref="AU27:AV27"/>
    <mergeCell ref="AW27:AX27"/>
    <mergeCell ref="A27:AP27"/>
    <mergeCell ref="AQ27:AR27"/>
    <mergeCell ref="AS27:AT27"/>
    <mergeCell ref="AU22:AV22"/>
    <mergeCell ref="AW22:AX22"/>
  </mergeCells>
  <printOptions horizontalCentered="1"/>
  <pageMargins left="0.39" right="0.39" top="0.79" bottom="0.39" header="0.2" footer="0.2"/>
  <pageSetup paperSize="9" scale="73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9016-C309-4024-99BA-2F0F9247E682}">
  <sheetPr>
    <pageSetUpPr fitToPage="1"/>
  </sheetPr>
  <dimension ref="A1:AY28"/>
  <sheetViews>
    <sheetView tabSelected="1" view="pageBreakPreview" topLeftCell="A5" zoomScale="115" zoomScaleNormal="120" zoomScaleSheetLayoutView="115" zoomScalePageLayoutView="150" workbookViewId="0">
      <selection activeCell="Q19" sqref="Q19"/>
    </sheetView>
  </sheetViews>
  <sheetFormatPr defaultColWidth="10.8984375" defaultRowHeight="10.199999999999999"/>
  <cols>
    <col min="1" max="1" width="2.59765625" style="15" customWidth="1"/>
    <col min="2" max="2" width="28.09765625" style="1" customWidth="1"/>
    <col min="3" max="42" width="2.59765625" style="148" customWidth="1"/>
    <col min="43" max="43" width="4.59765625" style="149" customWidth="1"/>
    <col min="44" max="44" width="4.59765625" style="148" customWidth="1"/>
    <col min="45" max="45" width="4.59765625" style="149" customWidth="1"/>
    <col min="46" max="46" width="4.59765625" style="148" customWidth="1"/>
    <col min="47" max="47" width="4.59765625" style="149" customWidth="1"/>
    <col min="48" max="48" width="4.59765625" style="148" customWidth="1"/>
    <col min="49" max="49" width="4.59765625" style="149" customWidth="1"/>
    <col min="50" max="50" width="4.59765625" style="148" customWidth="1"/>
    <col min="51" max="51" width="5.5" style="150" customWidth="1"/>
    <col min="52" max="16384" width="10.8984375" style="1"/>
  </cols>
  <sheetData>
    <row r="1" spans="1:51" ht="12" customHeight="1">
      <c r="A1" s="235" t="s">
        <v>189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</row>
    <row r="2" spans="1:51" ht="12" customHeight="1"/>
    <row r="3" spans="1:51" ht="12" customHeight="1">
      <c r="A3" s="15">
        <v>1</v>
      </c>
      <c r="B3" s="1" t="s">
        <v>188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</row>
    <row r="4" spans="1:51" ht="12" customHeight="1">
      <c r="A4" s="49">
        <v>2</v>
      </c>
      <c r="B4" s="151" t="s">
        <v>161</v>
      </c>
      <c r="C4" s="236">
        <f>COUNTA(C13:AP13)</f>
        <v>0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</row>
    <row r="5" spans="1:51" ht="12" customHeight="1">
      <c r="A5" s="49">
        <v>3</v>
      </c>
      <c r="B5" s="151" t="s">
        <v>162</v>
      </c>
      <c r="C5" s="237" t="e">
        <f>AQ28</f>
        <v>#DIV/0!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</row>
    <row r="6" spans="1:51" ht="12" customHeight="1">
      <c r="A6" s="27">
        <v>4</v>
      </c>
      <c r="B6" s="152" t="s">
        <v>190</v>
      </c>
      <c r="C6" s="41">
        <v>1</v>
      </c>
      <c r="D6" s="242" t="s">
        <v>163</v>
      </c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</row>
    <row r="7" spans="1:51" ht="12" customHeight="1">
      <c r="A7" s="66"/>
      <c r="B7" s="153"/>
      <c r="C7" s="41">
        <v>2</v>
      </c>
      <c r="D7" s="242" t="s">
        <v>164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</row>
    <row r="8" spans="1:51" ht="12" customHeight="1">
      <c r="A8" s="66"/>
      <c r="B8" s="153"/>
      <c r="C8" s="41">
        <v>3</v>
      </c>
      <c r="D8" s="242" t="s">
        <v>165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</row>
    <row r="9" spans="1:51" ht="12" customHeight="1">
      <c r="A9" s="29"/>
      <c r="B9" s="154"/>
      <c r="C9" s="41">
        <v>4</v>
      </c>
      <c r="D9" s="242" t="s">
        <v>166</v>
      </c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</row>
    <row r="10" spans="1:51" ht="12" customHeight="1"/>
    <row r="11" spans="1:51" s="157" customFormat="1" ht="21" customHeight="1">
      <c r="A11" s="239" t="s">
        <v>167</v>
      </c>
      <c r="B11" s="239"/>
      <c r="C11" s="181">
        <v>1</v>
      </c>
      <c r="D11" s="181">
        <v>2</v>
      </c>
      <c r="E11" s="181">
        <v>3</v>
      </c>
      <c r="F11" s="181">
        <v>4</v>
      </c>
      <c r="G11" s="181">
        <v>5</v>
      </c>
      <c r="H11" s="181">
        <v>6</v>
      </c>
      <c r="I11" s="181">
        <v>7</v>
      </c>
      <c r="J11" s="181">
        <v>8</v>
      </c>
      <c r="K11" s="181">
        <v>9</v>
      </c>
      <c r="L11" s="181">
        <v>10</v>
      </c>
      <c r="M11" s="181">
        <v>11</v>
      </c>
      <c r="N11" s="181">
        <v>12</v>
      </c>
      <c r="O11" s="181">
        <v>13</v>
      </c>
      <c r="P11" s="181">
        <v>14</v>
      </c>
      <c r="Q11" s="181">
        <v>15</v>
      </c>
      <c r="R11" s="181">
        <v>16</v>
      </c>
      <c r="S11" s="181">
        <v>17</v>
      </c>
      <c r="T11" s="181">
        <v>18</v>
      </c>
      <c r="U11" s="181">
        <v>19</v>
      </c>
      <c r="V11" s="181">
        <v>20</v>
      </c>
      <c r="W11" s="181">
        <v>21</v>
      </c>
      <c r="X11" s="181">
        <v>22</v>
      </c>
      <c r="Y11" s="181">
        <v>23</v>
      </c>
      <c r="Z11" s="181">
        <v>24</v>
      </c>
      <c r="AA11" s="181">
        <v>25</v>
      </c>
      <c r="AB11" s="181">
        <v>26</v>
      </c>
      <c r="AC11" s="181">
        <v>27</v>
      </c>
      <c r="AD11" s="181">
        <v>28</v>
      </c>
      <c r="AE11" s="181">
        <v>29</v>
      </c>
      <c r="AF11" s="181">
        <v>30</v>
      </c>
      <c r="AG11" s="181">
        <v>31</v>
      </c>
      <c r="AH11" s="181">
        <v>32</v>
      </c>
      <c r="AI11" s="181">
        <v>33</v>
      </c>
      <c r="AJ11" s="181">
        <v>34</v>
      </c>
      <c r="AK11" s="181">
        <v>35</v>
      </c>
      <c r="AL11" s="181">
        <v>36</v>
      </c>
      <c r="AM11" s="181">
        <v>37</v>
      </c>
      <c r="AN11" s="181">
        <v>38</v>
      </c>
      <c r="AO11" s="181">
        <v>39</v>
      </c>
      <c r="AP11" s="181">
        <v>40</v>
      </c>
      <c r="AQ11" s="240" t="s">
        <v>163</v>
      </c>
      <c r="AR11" s="240"/>
      <c r="AS11" s="240" t="s">
        <v>164</v>
      </c>
      <c r="AT11" s="240"/>
      <c r="AU11" s="240" t="s">
        <v>165</v>
      </c>
      <c r="AV11" s="240"/>
      <c r="AW11" s="241" t="s">
        <v>166</v>
      </c>
      <c r="AX11" s="241"/>
      <c r="AY11" s="182" t="s">
        <v>168</v>
      </c>
    </row>
    <row r="12" spans="1:51" s="2" customFormat="1" ht="12" customHeight="1">
      <c r="A12" s="158">
        <v>1</v>
      </c>
      <c r="B12" s="159" t="s">
        <v>181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169</v>
      </c>
      <c r="AS12" s="162" t="s">
        <v>9</v>
      </c>
      <c r="AT12" s="163" t="s">
        <v>169</v>
      </c>
      <c r="AU12" s="162" t="s">
        <v>9</v>
      </c>
      <c r="AV12" s="163" t="s">
        <v>169</v>
      </c>
      <c r="AW12" s="162" t="s">
        <v>9</v>
      </c>
      <c r="AX12" s="163" t="s">
        <v>169</v>
      </c>
      <c r="AY12" s="164" t="s">
        <v>9</v>
      </c>
    </row>
    <row r="13" spans="1:51" ht="23.1" customHeight="1">
      <c r="A13" s="35" t="s">
        <v>2</v>
      </c>
      <c r="B13" s="180" t="s">
        <v>191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41">
        <f>COUNTIF(C13:AP13,"1")</f>
        <v>0</v>
      </c>
      <c r="AR13" s="10" t="e">
        <f t="shared" ref="AR13:AR14" si="0">AQ13/$C$4*100</f>
        <v>#DIV/0!</v>
      </c>
      <c r="AS13" s="41">
        <f>COUNTIF(C13:AP13,"2")</f>
        <v>0</v>
      </c>
      <c r="AT13" s="10" t="e">
        <f t="shared" ref="AT13:AT14" si="1">AS13/$C$4*100</f>
        <v>#DIV/0!</v>
      </c>
      <c r="AU13" s="41">
        <f>COUNTIF(C13:AP13,"3")</f>
        <v>0</v>
      </c>
      <c r="AV13" s="10" t="e">
        <f t="shared" ref="AV13:AV14" si="2">AU13/$C$4*100</f>
        <v>#DIV/0!</v>
      </c>
      <c r="AW13" s="41">
        <f>COUNTIF(C13:AP13,"4")</f>
        <v>0</v>
      </c>
      <c r="AX13" s="10" t="e">
        <f t="shared" ref="AX13:AX14" si="3">AW13/$C$4*100</f>
        <v>#DIV/0!</v>
      </c>
      <c r="AY13" s="167">
        <f t="shared" ref="AY13:AY14" si="4">SUM(AQ13,AS13,AU13,AW13)</f>
        <v>0</v>
      </c>
    </row>
    <row r="14" spans="1:51" ht="12" customHeight="1">
      <c r="A14" s="66" t="s">
        <v>3</v>
      </c>
      <c r="B14" s="168" t="s">
        <v>182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41">
        <f t="shared" ref="AQ14" si="5">COUNTIF(C14:AP14,"1")</f>
        <v>0</v>
      </c>
      <c r="AR14" s="10" t="e">
        <f t="shared" si="0"/>
        <v>#DIV/0!</v>
      </c>
      <c r="AS14" s="41">
        <f t="shared" ref="AS14" si="6">COUNTIF(C14:AP14,"2")</f>
        <v>0</v>
      </c>
      <c r="AT14" s="10" t="e">
        <f t="shared" si="1"/>
        <v>#DIV/0!</v>
      </c>
      <c r="AU14" s="41">
        <f t="shared" ref="AU14" si="7">COUNTIF(C14:AP14,"3")</f>
        <v>0</v>
      </c>
      <c r="AV14" s="10" t="e">
        <f t="shared" si="2"/>
        <v>#DIV/0!</v>
      </c>
      <c r="AW14" s="41">
        <f t="shared" ref="AW14" si="8">COUNTIF(C14:AP14,"4")</f>
        <v>0</v>
      </c>
      <c r="AX14" s="10" t="e">
        <f t="shared" si="3"/>
        <v>#DIV/0!</v>
      </c>
      <c r="AY14" s="167">
        <f t="shared" si="4"/>
        <v>0</v>
      </c>
    </row>
    <row r="15" spans="1:51" s="170" customFormat="1" ht="12" customHeight="1">
      <c r="A15" s="231" t="s">
        <v>170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2" t="e">
        <f>AVERAGE(AR13:AR14)</f>
        <v>#DIV/0!</v>
      </c>
      <c r="AR15" s="233"/>
      <c r="AS15" s="232" t="e">
        <f>AVERAGE(AT13:AT14)</f>
        <v>#DIV/0!</v>
      </c>
      <c r="AT15" s="233"/>
      <c r="AU15" s="232" t="e">
        <f>AVERAGE(AV13:AV14)</f>
        <v>#DIV/0!</v>
      </c>
      <c r="AV15" s="233"/>
      <c r="AW15" s="232" t="e">
        <f>AVERAGE(AX13:AX14)</f>
        <v>#DIV/0!</v>
      </c>
      <c r="AX15" s="233"/>
      <c r="AY15" s="169" t="e">
        <f>SUM(AQ15,AS15,AU15,AW15)</f>
        <v>#DIV/0!</v>
      </c>
    </row>
    <row r="16" spans="1:51" ht="12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</row>
    <row r="17" spans="1:51" s="2" customFormat="1" ht="12" customHeight="1">
      <c r="A17" s="172">
        <v>2</v>
      </c>
      <c r="B17" s="173" t="s">
        <v>183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76" t="s">
        <v>9</v>
      </c>
      <c r="AR17" s="163" t="s">
        <v>169</v>
      </c>
      <c r="AS17" s="162" t="s">
        <v>9</v>
      </c>
      <c r="AT17" s="163" t="s">
        <v>169</v>
      </c>
      <c r="AU17" s="162" t="s">
        <v>9</v>
      </c>
      <c r="AV17" s="163" t="s">
        <v>169</v>
      </c>
      <c r="AW17" s="162" t="s">
        <v>9</v>
      </c>
      <c r="AX17" s="163" t="s">
        <v>169</v>
      </c>
      <c r="AY17" s="164" t="s">
        <v>9</v>
      </c>
    </row>
    <row r="18" spans="1:51" ht="23.1" customHeight="1">
      <c r="A18" s="165" t="s">
        <v>2</v>
      </c>
      <c r="B18" s="166" t="s">
        <v>171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41">
        <f t="shared" ref="AQ18:AQ21" si="9">COUNTIF(C18:AP18,"1")</f>
        <v>0</v>
      </c>
      <c r="AR18" s="10" t="e">
        <f t="shared" ref="AR18:AR21" si="10">AQ18/$C$4*100</f>
        <v>#DIV/0!</v>
      </c>
      <c r="AS18" s="41">
        <f t="shared" ref="AS18:AS21" si="11">COUNTIF(C18:AP18,"2")</f>
        <v>0</v>
      </c>
      <c r="AT18" s="10" t="e">
        <f t="shared" ref="AT18:AT21" si="12">AS18/$C$4*100</f>
        <v>#DIV/0!</v>
      </c>
      <c r="AU18" s="41">
        <f t="shared" ref="AU18:AU21" si="13">COUNTIF(C18:AP18,"3")</f>
        <v>0</v>
      </c>
      <c r="AV18" s="10" t="e">
        <f t="shared" ref="AV18:AV21" si="14">AU18/$C$4*100</f>
        <v>#DIV/0!</v>
      </c>
      <c r="AW18" s="41">
        <f t="shared" ref="AW18:AW21" si="15">COUNTIF(C18:AP18,"4")</f>
        <v>0</v>
      </c>
      <c r="AX18" s="10" t="e">
        <f t="shared" ref="AX18:AX21" si="16">AW18/$C$4*100</f>
        <v>#DIV/0!</v>
      </c>
      <c r="AY18" s="167">
        <f t="shared" ref="AY18:AY21" si="17">SUM(AQ18,AS18,AU18,AW18)</f>
        <v>0</v>
      </c>
    </row>
    <row r="19" spans="1:51" ht="24" customHeight="1">
      <c r="A19" s="165" t="s">
        <v>3</v>
      </c>
      <c r="B19" s="166" t="s">
        <v>172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41">
        <f t="shared" si="9"/>
        <v>0</v>
      </c>
      <c r="AR19" s="10" t="e">
        <f t="shared" si="10"/>
        <v>#DIV/0!</v>
      </c>
      <c r="AS19" s="41">
        <f t="shared" si="11"/>
        <v>0</v>
      </c>
      <c r="AT19" s="10" t="e">
        <f t="shared" si="12"/>
        <v>#DIV/0!</v>
      </c>
      <c r="AU19" s="41">
        <f t="shared" si="13"/>
        <v>0</v>
      </c>
      <c r="AV19" s="10" t="e">
        <f t="shared" si="14"/>
        <v>#DIV/0!</v>
      </c>
      <c r="AW19" s="41">
        <f t="shared" si="15"/>
        <v>0</v>
      </c>
      <c r="AX19" s="10" t="e">
        <f t="shared" si="16"/>
        <v>#DIV/0!</v>
      </c>
      <c r="AY19" s="167">
        <f t="shared" si="17"/>
        <v>0</v>
      </c>
    </row>
    <row r="20" spans="1:51" ht="23.1" customHeight="1">
      <c r="A20" s="165" t="s">
        <v>4</v>
      </c>
      <c r="B20" s="166" t="s">
        <v>173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41">
        <f t="shared" si="9"/>
        <v>0</v>
      </c>
      <c r="AR20" s="10" t="e">
        <f t="shared" si="10"/>
        <v>#DIV/0!</v>
      </c>
      <c r="AS20" s="41">
        <f t="shared" si="11"/>
        <v>0</v>
      </c>
      <c r="AT20" s="10" t="e">
        <f t="shared" si="12"/>
        <v>#DIV/0!</v>
      </c>
      <c r="AU20" s="41">
        <f t="shared" si="13"/>
        <v>0</v>
      </c>
      <c r="AV20" s="10" t="e">
        <f t="shared" si="14"/>
        <v>#DIV/0!</v>
      </c>
      <c r="AW20" s="41">
        <f t="shared" si="15"/>
        <v>0</v>
      </c>
      <c r="AX20" s="10" t="e">
        <f t="shared" si="16"/>
        <v>#DIV/0!</v>
      </c>
      <c r="AY20" s="167">
        <f t="shared" si="17"/>
        <v>0</v>
      </c>
    </row>
    <row r="21" spans="1:51" ht="24" customHeight="1">
      <c r="A21" s="165" t="s">
        <v>5</v>
      </c>
      <c r="B21" s="166" t="s">
        <v>174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41">
        <f t="shared" si="9"/>
        <v>0</v>
      </c>
      <c r="AR21" s="10" t="e">
        <f t="shared" si="10"/>
        <v>#DIV/0!</v>
      </c>
      <c r="AS21" s="41">
        <f t="shared" si="11"/>
        <v>0</v>
      </c>
      <c r="AT21" s="10" t="e">
        <f t="shared" si="12"/>
        <v>#DIV/0!</v>
      </c>
      <c r="AU21" s="41">
        <f t="shared" si="13"/>
        <v>0</v>
      </c>
      <c r="AV21" s="10" t="e">
        <f t="shared" si="14"/>
        <v>#DIV/0!</v>
      </c>
      <c r="AW21" s="41">
        <f t="shared" si="15"/>
        <v>0</v>
      </c>
      <c r="AX21" s="10" t="e">
        <f t="shared" si="16"/>
        <v>#DIV/0!</v>
      </c>
      <c r="AY21" s="167">
        <f t="shared" si="17"/>
        <v>0</v>
      </c>
    </row>
    <row r="22" spans="1:51" s="9" customFormat="1" ht="12" customHeight="1">
      <c r="A22" s="231" t="s">
        <v>170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2" t="e">
        <f>AVERAGE(AR18:AR21)</f>
        <v>#DIV/0!</v>
      </c>
      <c r="AR22" s="233"/>
      <c r="AS22" s="232" t="e">
        <f>AVERAGE(AT18:AT21)</f>
        <v>#DIV/0!</v>
      </c>
      <c r="AT22" s="233"/>
      <c r="AU22" s="232" t="e">
        <f>AVERAGE(AV18:AV21)</f>
        <v>#DIV/0!</v>
      </c>
      <c r="AV22" s="233"/>
      <c r="AW22" s="232" t="e">
        <f>AVERAGE(AX18:AX21)</f>
        <v>#DIV/0!</v>
      </c>
      <c r="AX22" s="233"/>
      <c r="AY22" s="169" t="e">
        <f>SUM(AQ22,AS22,AU22,AW22)</f>
        <v>#DIV/0!</v>
      </c>
    </row>
    <row r="23" spans="1:51" ht="12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</row>
    <row r="24" spans="1:51" s="2" customFormat="1" ht="12" customHeight="1">
      <c r="A24" s="172">
        <v>3</v>
      </c>
      <c r="B24" s="177" t="s">
        <v>184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  <c r="AQ24" s="162" t="s">
        <v>9</v>
      </c>
      <c r="AR24" s="163" t="s">
        <v>169</v>
      </c>
      <c r="AS24" s="162" t="s">
        <v>9</v>
      </c>
      <c r="AT24" s="163" t="s">
        <v>169</v>
      </c>
      <c r="AU24" s="162" t="s">
        <v>9</v>
      </c>
      <c r="AV24" s="163" t="s">
        <v>169</v>
      </c>
      <c r="AW24" s="162" t="s">
        <v>9</v>
      </c>
      <c r="AX24" s="163" t="s">
        <v>169</v>
      </c>
      <c r="AY24" s="164" t="s">
        <v>9</v>
      </c>
    </row>
    <row r="25" spans="1:51" ht="24" customHeight="1">
      <c r="A25" s="165" t="s">
        <v>2</v>
      </c>
      <c r="B25" s="166" t="s">
        <v>175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41">
        <f t="shared" ref="AQ25:AQ26" si="18">COUNTIF(C25:AP25,"1")</f>
        <v>0</v>
      </c>
      <c r="AR25" s="10" t="e">
        <f t="shared" ref="AR25:AR26" si="19">AQ25/$C$4*100</f>
        <v>#DIV/0!</v>
      </c>
      <c r="AS25" s="41">
        <f t="shared" ref="AS25:AS26" si="20">COUNTIF(C25:AP25,"2")</f>
        <v>0</v>
      </c>
      <c r="AT25" s="10" t="e">
        <f t="shared" ref="AT25:AT26" si="21">AS25/$C$4*100</f>
        <v>#DIV/0!</v>
      </c>
      <c r="AU25" s="41">
        <f t="shared" ref="AU25:AU26" si="22">COUNTIF(C25:AP25,"3")</f>
        <v>0</v>
      </c>
      <c r="AV25" s="10" t="e">
        <f t="shared" ref="AV25:AV26" si="23">AU25/$C$4*100</f>
        <v>#DIV/0!</v>
      </c>
      <c r="AW25" s="41">
        <f t="shared" ref="AW25:AW26" si="24">COUNTIF(C25:AP25,"4")</f>
        <v>0</v>
      </c>
      <c r="AX25" s="10" t="e">
        <f t="shared" ref="AX25:AX26" si="25">AW25/$C$4*100</f>
        <v>#DIV/0!</v>
      </c>
      <c r="AY25" s="167">
        <f t="shared" ref="AY25:AY26" si="26">SUM(AQ25,AS25,AU25,AW25)</f>
        <v>0</v>
      </c>
    </row>
    <row r="26" spans="1:51" ht="24" customHeight="1">
      <c r="A26" s="165" t="s">
        <v>3</v>
      </c>
      <c r="B26" s="166" t="s">
        <v>176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41">
        <f t="shared" si="18"/>
        <v>0</v>
      </c>
      <c r="AR26" s="10" t="e">
        <f t="shared" si="19"/>
        <v>#DIV/0!</v>
      </c>
      <c r="AS26" s="41">
        <f t="shared" si="20"/>
        <v>0</v>
      </c>
      <c r="AT26" s="10" t="e">
        <f t="shared" si="21"/>
        <v>#DIV/0!</v>
      </c>
      <c r="AU26" s="41">
        <f t="shared" si="22"/>
        <v>0</v>
      </c>
      <c r="AV26" s="10" t="e">
        <f t="shared" si="23"/>
        <v>#DIV/0!</v>
      </c>
      <c r="AW26" s="41">
        <f t="shared" si="24"/>
        <v>0</v>
      </c>
      <c r="AX26" s="10" t="e">
        <f t="shared" si="25"/>
        <v>#DIV/0!</v>
      </c>
      <c r="AY26" s="167">
        <f t="shared" si="26"/>
        <v>0</v>
      </c>
    </row>
    <row r="27" spans="1:51">
      <c r="A27" s="231" t="s">
        <v>170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2" t="e">
        <f>AVERAGE(AR25:AR26)</f>
        <v>#DIV/0!</v>
      </c>
      <c r="AR27" s="233"/>
      <c r="AS27" s="232" t="e">
        <f>AVERAGE(AT25:AT26)</f>
        <v>#DIV/0!</v>
      </c>
      <c r="AT27" s="233"/>
      <c r="AU27" s="232" t="e">
        <f>AVERAGE(AV25:AV26)</f>
        <v>#DIV/0!</v>
      </c>
      <c r="AV27" s="233"/>
      <c r="AW27" s="232" t="e">
        <f>AVERAGE(AX25:AX26)</f>
        <v>#DIV/0!</v>
      </c>
      <c r="AX27" s="233"/>
      <c r="AY27" s="169" t="e">
        <f>SUM(AQ27,AS27,AU27,AW27)</f>
        <v>#DIV/0!</v>
      </c>
    </row>
    <row r="28" spans="1:51" s="3" customFormat="1" ht="12" customHeight="1">
      <c r="A28" s="234" t="s">
        <v>177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29" t="e">
        <f>AVERAGE(AQ15,AQ22,AQ27)</f>
        <v>#DIV/0!</v>
      </c>
      <c r="AR28" s="230"/>
      <c r="AS28" s="229" t="e">
        <f>AVERAGE(AS15,AS22,AS27)</f>
        <v>#DIV/0!</v>
      </c>
      <c r="AT28" s="230"/>
      <c r="AU28" s="229" t="e">
        <f>AVERAGE(AU15,AU22,AU27)</f>
        <v>#DIV/0!</v>
      </c>
      <c r="AV28" s="230"/>
      <c r="AW28" s="229" t="e">
        <f>AVERAGE(AW15,AW22,AW27)</f>
        <v>#DIV/0!</v>
      </c>
      <c r="AX28" s="230"/>
      <c r="AY28" s="178" t="e">
        <f>SUM(AQ28,AS28,AU28,AW28)</f>
        <v>#DIV/0!</v>
      </c>
    </row>
  </sheetData>
  <sheetProtection algorithmName="SHA-512" hashValue="N+j3OteGIUjV4oLqm4IpaNVxg3ci5x+zJuteXsxnW6vsqmqkJ4KNncEzypPhXnbMtM9aOyf5TK8c5L0MAthN8g==" saltValue="IOOwZeqjYHjhfgS0S/GG+w==" spinCount="100000" sheet="1" objects="1" scenarios="1"/>
  <mergeCells count="33">
    <mergeCell ref="D7:AY7"/>
    <mergeCell ref="A1:AY1"/>
    <mergeCell ref="C3:AY3"/>
    <mergeCell ref="C4:AY4"/>
    <mergeCell ref="C5:AY5"/>
    <mergeCell ref="D6:AY6"/>
    <mergeCell ref="D8:AY8"/>
    <mergeCell ref="D9:AY9"/>
    <mergeCell ref="A11:B11"/>
    <mergeCell ref="AQ11:AR11"/>
    <mergeCell ref="AS11:AT11"/>
    <mergeCell ref="AU11:AV11"/>
    <mergeCell ref="AW11:AX11"/>
    <mergeCell ref="A22:AP22"/>
    <mergeCell ref="AQ22:AR22"/>
    <mergeCell ref="AS22:AT22"/>
    <mergeCell ref="AU22:AV22"/>
    <mergeCell ref="AW22:AX22"/>
    <mergeCell ref="A15:AP15"/>
    <mergeCell ref="AQ15:AR15"/>
    <mergeCell ref="AS15:AT15"/>
    <mergeCell ref="AU15:AV15"/>
    <mergeCell ref="AW15:AX15"/>
    <mergeCell ref="A28:AP28"/>
    <mergeCell ref="AQ28:AR28"/>
    <mergeCell ref="AS28:AT28"/>
    <mergeCell ref="AU28:AV28"/>
    <mergeCell ref="AW28:AX28"/>
    <mergeCell ref="A27:AP27"/>
    <mergeCell ref="AQ27:AR27"/>
    <mergeCell ref="AS27:AT27"/>
    <mergeCell ref="AU27:AV27"/>
    <mergeCell ref="AW27:AX27"/>
  </mergeCells>
  <printOptions horizontalCentered="1"/>
  <pageMargins left="0.39" right="0.39" top="0.79" bottom="0.39" header="0.2" footer="0.2"/>
  <pageSetup paperSize="9" scale="73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D5984-D5A0-4AC7-AFDD-5CF7349C83F8}">
  <sheetPr>
    <pageSetUpPr fitToPage="1"/>
  </sheetPr>
  <dimension ref="A1:AY28"/>
  <sheetViews>
    <sheetView view="pageBreakPreview" topLeftCell="A17" zoomScale="115" zoomScaleNormal="120" zoomScaleSheetLayoutView="115" zoomScalePageLayoutView="150" workbookViewId="0">
      <selection activeCell="Q19" sqref="Q19"/>
    </sheetView>
  </sheetViews>
  <sheetFormatPr defaultColWidth="10.8984375" defaultRowHeight="10.199999999999999"/>
  <cols>
    <col min="1" max="1" width="2.59765625" style="15" customWidth="1"/>
    <col min="2" max="2" width="28.09765625" style="1" customWidth="1"/>
    <col min="3" max="42" width="2.59765625" style="148" customWidth="1"/>
    <col min="43" max="43" width="4.59765625" style="149" customWidth="1"/>
    <col min="44" max="44" width="4.59765625" style="148" customWidth="1"/>
    <col min="45" max="45" width="4.59765625" style="149" customWidth="1"/>
    <col min="46" max="46" width="4.59765625" style="148" customWidth="1"/>
    <col min="47" max="47" width="4.59765625" style="149" customWidth="1"/>
    <col min="48" max="48" width="4.59765625" style="148" customWidth="1"/>
    <col min="49" max="49" width="4.59765625" style="149" customWidth="1"/>
    <col min="50" max="50" width="4.59765625" style="148" customWidth="1"/>
    <col min="51" max="51" width="5.5" style="150" customWidth="1"/>
    <col min="52" max="16384" width="10.8984375" style="1"/>
  </cols>
  <sheetData>
    <row r="1" spans="1:51" ht="12" customHeight="1">
      <c r="A1" s="235" t="s">
        <v>189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</row>
    <row r="2" spans="1:51" ht="12" customHeight="1"/>
    <row r="3" spans="1:51" ht="12" customHeight="1">
      <c r="A3" s="15">
        <v>1</v>
      </c>
      <c r="B3" s="1" t="s">
        <v>188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</row>
    <row r="4" spans="1:51" ht="12" customHeight="1">
      <c r="A4" s="49">
        <v>2</v>
      </c>
      <c r="B4" s="151" t="s">
        <v>161</v>
      </c>
      <c r="C4" s="236">
        <f>COUNTA(C13:AP13)</f>
        <v>0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</row>
    <row r="5" spans="1:51" ht="12" customHeight="1">
      <c r="A5" s="49">
        <v>3</v>
      </c>
      <c r="B5" s="151" t="s">
        <v>162</v>
      </c>
      <c r="C5" s="237" t="e">
        <f>AQ28</f>
        <v>#DIV/0!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</row>
    <row r="6" spans="1:51" ht="12" customHeight="1">
      <c r="A6" s="27">
        <v>4</v>
      </c>
      <c r="B6" s="152" t="s">
        <v>190</v>
      </c>
      <c r="C6" s="41">
        <v>1</v>
      </c>
      <c r="D6" s="242" t="s">
        <v>163</v>
      </c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</row>
    <row r="7" spans="1:51" ht="12" customHeight="1">
      <c r="A7" s="66"/>
      <c r="B7" s="153"/>
      <c r="C7" s="41">
        <v>2</v>
      </c>
      <c r="D7" s="242" t="s">
        <v>164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</row>
    <row r="8" spans="1:51" ht="12" customHeight="1">
      <c r="A8" s="66"/>
      <c r="B8" s="153"/>
      <c r="C8" s="41">
        <v>3</v>
      </c>
      <c r="D8" s="242" t="s">
        <v>165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</row>
    <row r="9" spans="1:51" ht="12" customHeight="1">
      <c r="A9" s="29"/>
      <c r="B9" s="154"/>
      <c r="C9" s="41">
        <v>4</v>
      </c>
      <c r="D9" s="242" t="s">
        <v>166</v>
      </c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</row>
    <row r="10" spans="1:51" ht="12" customHeight="1"/>
    <row r="11" spans="1:51" s="157" customFormat="1" ht="21" customHeight="1">
      <c r="A11" s="239" t="s">
        <v>167</v>
      </c>
      <c r="B11" s="239"/>
      <c r="C11" s="181">
        <v>1</v>
      </c>
      <c r="D11" s="181">
        <v>2</v>
      </c>
      <c r="E11" s="181">
        <v>3</v>
      </c>
      <c r="F11" s="181">
        <v>4</v>
      </c>
      <c r="G11" s="181">
        <v>5</v>
      </c>
      <c r="H11" s="181">
        <v>6</v>
      </c>
      <c r="I11" s="181">
        <v>7</v>
      </c>
      <c r="J11" s="181">
        <v>8</v>
      </c>
      <c r="K11" s="181">
        <v>9</v>
      </c>
      <c r="L11" s="181">
        <v>10</v>
      </c>
      <c r="M11" s="181">
        <v>11</v>
      </c>
      <c r="N11" s="181">
        <v>12</v>
      </c>
      <c r="O11" s="181">
        <v>13</v>
      </c>
      <c r="P11" s="181">
        <v>14</v>
      </c>
      <c r="Q11" s="181">
        <v>15</v>
      </c>
      <c r="R11" s="181">
        <v>16</v>
      </c>
      <c r="S11" s="181">
        <v>17</v>
      </c>
      <c r="T11" s="181">
        <v>18</v>
      </c>
      <c r="U11" s="181">
        <v>19</v>
      </c>
      <c r="V11" s="181">
        <v>20</v>
      </c>
      <c r="W11" s="181">
        <v>21</v>
      </c>
      <c r="X11" s="181">
        <v>22</v>
      </c>
      <c r="Y11" s="181">
        <v>23</v>
      </c>
      <c r="Z11" s="181">
        <v>24</v>
      </c>
      <c r="AA11" s="181">
        <v>25</v>
      </c>
      <c r="AB11" s="181">
        <v>26</v>
      </c>
      <c r="AC11" s="181">
        <v>27</v>
      </c>
      <c r="AD11" s="181">
        <v>28</v>
      </c>
      <c r="AE11" s="181">
        <v>29</v>
      </c>
      <c r="AF11" s="181">
        <v>30</v>
      </c>
      <c r="AG11" s="181">
        <v>31</v>
      </c>
      <c r="AH11" s="181">
        <v>32</v>
      </c>
      <c r="AI11" s="181">
        <v>33</v>
      </c>
      <c r="AJ11" s="181">
        <v>34</v>
      </c>
      <c r="AK11" s="181">
        <v>35</v>
      </c>
      <c r="AL11" s="181">
        <v>36</v>
      </c>
      <c r="AM11" s="181">
        <v>37</v>
      </c>
      <c r="AN11" s="181">
        <v>38</v>
      </c>
      <c r="AO11" s="181">
        <v>39</v>
      </c>
      <c r="AP11" s="181">
        <v>40</v>
      </c>
      <c r="AQ11" s="240" t="s">
        <v>163</v>
      </c>
      <c r="AR11" s="240"/>
      <c r="AS11" s="240" t="s">
        <v>164</v>
      </c>
      <c r="AT11" s="240"/>
      <c r="AU11" s="240" t="s">
        <v>165</v>
      </c>
      <c r="AV11" s="240"/>
      <c r="AW11" s="241" t="s">
        <v>166</v>
      </c>
      <c r="AX11" s="241"/>
      <c r="AY11" s="182" t="s">
        <v>168</v>
      </c>
    </row>
    <row r="12" spans="1:51" s="2" customFormat="1" ht="12" customHeight="1">
      <c r="A12" s="158">
        <v>1</v>
      </c>
      <c r="B12" s="159" t="s">
        <v>181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169</v>
      </c>
      <c r="AS12" s="162" t="s">
        <v>9</v>
      </c>
      <c r="AT12" s="163" t="s">
        <v>169</v>
      </c>
      <c r="AU12" s="162" t="s">
        <v>9</v>
      </c>
      <c r="AV12" s="163" t="s">
        <v>169</v>
      </c>
      <c r="AW12" s="162" t="s">
        <v>9</v>
      </c>
      <c r="AX12" s="163" t="s">
        <v>169</v>
      </c>
      <c r="AY12" s="164" t="s">
        <v>9</v>
      </c>
    </row>
    <row r="13" spans="1:51" ht="23.1" customHeight="1">
      <c r="A13" s="35" t="s">
        <v>2</v>
      </c>
      <c r="B13" s="180" t="s">
        <v>191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41">
        <f>COUNTIF(C13:AP13,"1")</f>
        <v>0</v>
      </c>
      <c r="AR13" s="10" t="e">
        <f t="shared" ref="AR13:AR14" si="0">AQ13/$C$4*100</f>
        <v>#DIV/0!</v>
      </c>
      <c r="AS13" s="41">
        <f>COUNTIF(C13:AP13,"2")</f>
        <v>0</v>
      </c>
      <c r="AT13" s="10" t="e">
        <f t="shared" ref="AT13:AT14" si="1">AS13/$C$4*100</f>
        <v>#DIV/0!</v>
      </c>
      <c r="AU13" s="41">
        <f>COUNTIF(C13:AP13,"3")</f>
        <v>0</v>
      </c>
      <c r="AV13" s="10" t="e">
        <f t="shared" ref="AV13:AV14" si="2">AU13/$C$4*100</f>
        <v>#DIV/0!</v>
      </c>
      <c r="AW13" s="41">
        <f>COUNTIF(C13:AP13,"4")</f>
        <v>0</v>
      </c>
      <c r="AX13" s="10" t="e">
        <f t="shared" ref="AX13:AX14" si="3">AW13/$C$4*100</f>
        <v>#DIV/0!</v>
      </c>
      <c r="AY13" s="167">
        <f t="shared" ref="AY13:AY14" si="4">SUM(AQ13,AS13,AU13,AW13)</f>
        <v>0</v>
      </c>
    </row>
    <row r="14" spans="1:51" ht="12" customHeight="1">
      <c r="A14" s="66" t="s">
        <v>3</v>
      </c>
      <c r="B14" s="168" t="s">
        <v>182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41">
        <f t="shared" ref="AQ14" si="5">COUNTIF(C14:AP14,"1")</f>
        <v>0</v>
      </c>
      <c r="AR14" s="10" t="e">
        <f t="shared" si="0"/>
        <v>#DIV/0!</v>
      </c>
      <c r="AS14" s="41">
        <f t="shared" ref="AS14" si="6">COUNTIF(C14:AP14,"2")</f>
        <v>0</v>
      </c>
      <c r="AT14" s="10" t="e">
        <f t="shared" si="1"/>
        <v>#DIV/0!</v>
      </c>
      <c r="AU14" s="41">
        <f t="shared" ref="AU14" si="7">COUNTIF(C14:AP14,"3")</f>
        <v>0</v>
      </c>
      <c r="AV14" s="10" t="e">
        <f t="shared" si="2"/>
        <v>#DIV/0!</v>
      </c>
      <c r="AW14" s="41">
        <f t="shared" ref="AW14" si="8">COUNTIF(C14:AP14,"4")</f>
        <v>0</v>
      </c>
      <c r="AX14" s="10" t="e">
        <f t="shared" si="3"/>
        <v>#DIV/0!</v>
      </c>
      <c r="AY14" s="167">
        <f t="shared" si="4"/>
        <v>0</v>
      </c>
    </row>
    <row r="15" spans="1:51" s="170" customFormat="1" ht="12" customHeight="1">
      <c r="A15" s="231" t="s">
        <v>170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2" t="e">
        <f>AVERAGE(AR13:AR14)</f>
        <v>#DIV/0!</v>
      </c>
      <c r="AR15" s="233"/>
      <c r="AS15" s="232" t="e">
        <f>AVERAGE(AT13:AT14)</f>
        <v>#DIV/0!</v>
      </c>
      <c r="AT15" s="233"/>
      <c r="AU15" s="232" t="e">
        <f>AVERAGE(AV13:AV14)</f>
        <v>#DIV/0!</v>
      </c>
      <c r="AV15" s="233"/>
      <c r="AW15" s="232" t="e">
        <f>AVERAGE(AX13:AX14)</f>
        <v>#DIV/0!</v>
      </c>
      <c r="AX15" s="233"/>
      <c r="AY15" s="169" t="e">
        <f>SUM(AQ15,AS15,AU15,AW15)</f>
        <v>#DIV/0!</v>
      </c>
    </row>
    <row r="16" spans="1:51" ht="12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</row>
    <row r="17" spans="1:51" s="2" customFormat="1" ht="12" customHeight="1">
      <c r="A17" s="172">
        <v>2</v>
      </c>
      <c r="B17" s="173" t="s">
        <v>183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76" t="s">
        <v>9</v>
      </c>
      <c r="AR17" s="163" t="s">
        <v>169</v>
      </c>
      <c r="AS17" s="162" t="s">
        <v>9</v>
      </c>
      <c r="AT17" s="163" t="s">
        <v>169</v>
      </c>
      <c r="AU17" s="162" t="s">
        <v>9</v>
      </c>
      <c r="AV17" s="163" t="s">
        <v>169</v>
      </c>
      <c r="AW17" s="162" t="s">
        <v>9</v>
      </c>
      <c r="AX17" s="163" t="s">
        <v>169</v>
      </c>
      <c r="AY17" s="164" t="s">
        <v>9</v>
      </c>
    </row>
    <row r="18" spans="1:51" ht="23.1" customHeight="1">
      <c r="A18" s="165" t="s">
        <v>2</v>
      </c>
      <c r="B18" s="166" t="s">
        <v>171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41">
        <f t="shared" ref="AQ18:AQ21" si="9">COUNTIF(C18:AP18,"1")</f>
        <v>0</v>
      </c>
      <c r="AR18" s="10" t="e">
        <f t="shared" ref="AR18:AR21" si="10">AQ18/$C$4*100</f>
        <v>#DIV/0!</v>
      </c>
      <c r="AS18" s="41">
        <f t="shared" ref="AS18:AS21" si="11">COUNTIF(C18:AP18,"2")</f>
        <v>0</v>
      </c>
      <c r="AT18" s="10" t="e">
        <f t="shared" ref="AT18:AT21" si="12">AS18/$C$4*100</f>
        <v>#DIV/0!</v>
      </c>
      <c r="AU18" s="41">
        <f t="shared" ref="AU18:AU21" si="13">COUNTIF(C18:AP18,"3")</f>
        <v>0</v>
      </c>
      <c r="AV18" s="10" t="e">
        <f t="shared" ref="AV18:AV21" si="14">AU18/$C$4*100</f>
        <v>#DIV/0!</v>
      </c>
      <c r="AW18" s="41">
        <f t="shared" ref="AW18:AW21" si="15">COUNTIF(C18:AP18,"4")</f>
        <v>0</v>
      </c>
      <c r="AX18" s="10" t="e">
        <f t="shared" ref="AX18:AX21" si="16">AW18/$C$4*100</f>
        <v>#DIV/0!</v>
      </c>
      <c r="AY18" s="167">
        <f t="shared" ref="AY18:AY21" si="17">SUM(AQ18,AS18,AU18,AW18)</f>
        <v>0</v>
      </c>
    </row>
    <row r="19" spans="1:51" ht="24" customHeight="1">
      <c r="A19" s="165" t="s">
        <v>3</v>
      </c>
      <c r="B19" s="166" t="s">
        <v>172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41">
        <f t="shared" si="9"/>
        <v>0</v>
      </c>
      <c r="AR19" s="10" t="e">
        <f t="shared" si="10"/>
        <v>#DIV/0!</v>
      </c>
      <c r="AS19" s="41">
        <f t="shared" si="11"/>
        <v>0</v>
      </c>
      <c r="AT19" s="10" t="e">
        <f t="shared" si="12"/>
        <v>#DIV/0!</v>
      </c>
      <c r="AU19" s="41">
        <f t="shared" si="13"/>
        <v>0</v>
      </c>
      <c r="AV19" s="10" t="e">
        <f t="shared" si="14"/>
        <v>#DIV/0!</v>
      </c>
      <c r="AW19" s="41">
        <f t="shared" si="15"/>
        <v>0</v>
      </c>
      <c r="AX19" s="10" t="e">
        <f t="shared" si="16"/>
        <v>#DIV/0!</v>
      </c>
      <c r="AY19" s="167">
        <f t="shared" si="17"/>
        <v>0</v>
      </c>
    </row>
    <row r="20" spans="1:51" ht="23.1" customHeight="1">
      <c r="A20" s="165" t="s">
        <v>4</v>
      </c>
      <c r="B20" s="166" t="s">
        <v>173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41">
        <f t="shared" si="9"/>
        <v>0</v>
      </c>
      <c r="AR20" s="10" t="e">
        <f t="shared" si="10"/>
        <v>#DIV/0!</v>
      </c>
      <c r="AS20" s="41">
        <f t="shared" si="11"/>
        <v>0</v>
      </c>
      <c r="AT20" s="10" t="e">
        <f t="shared" si="12"/>
        <v>#DIV/0!</v>
      </c>
      <c r="AU20" s="41">
        <f t="shared" si="13"/>
        <v>0</v>
      </c>
      <c r="AV20" s="10" t="e">
        <f t="shared" si="14"/>
        <v>#DIV/0!</v>
      </c>
      <c r="AW20" s="41">
        <f t="shared" si="15"/>
        <v>0</v>
      </c>
      <c r="AX20" s="10" t="e">
        <f t="shared" si="16"/>
        <v>#DIV/0!</v>
      </c>
      <c r="AY20" s="167">
        <f t="shared" si="17"/>
        <v>0</v>
      </c>
    </row>
    <row r="21" spans="1:51" ht="24" customHeight="1">
      <c r="A21" s="165" t="s">
        <v>5</v>
      </c>
      <c r="B21" s="166" t="s">
        <v>174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41">
        <f t="shared" si="9"/>
        <v>0</v>
      </c>
      <c r="AR21" s="10" t="e">
        <f t="shared" si="10"/>
        <v>#DIV/0!</v>
      </c>
      <c r="AS21" s="41">
        <f t="shared" si="11"/>
        <v>0</v>
      </c>
      <c r="AT21" s="10" t="e">
        <f t="shared" si="12"/>
        <v>#DIV/0!</v>
      </c>
      <c r="AU21" s="41">
        <f t="shared" si="13"/>
        <v>0</v>
      </c>
      <c r="AV21" s="10" t="e">
        <f t="shared" si="14"/>
        <v>#DIV/0!</v>
      </c>
      <c r="AW21" s="41">
        <f t="shared" si="15"/>
        <v>0</v>
      </c>
      <c r="AX21" s="10" t="e">
        <f t="shared" si="16"/>
        <v>#DIV/0!</v>
      </c>
      <c r="AY21" s="167">
        <f t="shared" si="17"/>
        <v>0</v>
      </c>
    </row>
    <row r="22" spans="1:51" s="9" customFormat="1" ht="12" customHeight="1">
      <c r="A22" s="231" t="s">
        <v>170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2" t="e">
        <f>AVERAGE(AR18:AR21)</f>
        <v>#DIV/0!</v>
      </c>
      <c r="AR22" s="233"/>
      <c r="AS22" s="232" t="e">
        <f>AVERAGE(AT18:AT21)</f>
        <v>#DIV/0!</v>
      </c>
      <c r="AT22" s="233"/>
      <c r="AU22" s="232" t="e">
        <f>AVERAGE(AV18:AV21)</f>
        <v>#DIV/0!</v>
      </c>
      <c r="AV22" s="233"/>
      <c r="AW22" s="232" t="e">
        <f>AVERAGE(AX18:AX21)</f>
        <v>#DIV/0!</v>
      </c>
      <c r="AX22" s="233"/>
      <c r="AY22" s="169" t="e">
        <f>SUM(AQ22,AS22,AU22,AW22)</f>
        <v>#DIV/0!</v>
      </c>
    </row>
    <row r="23" spans="1:51" ht="12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</row>
    <row r="24" spans="1:51" s="2" customFormat="1" ht="12" customHeight="1">
      <c r="A24" s="172">
        <v>3</v>
      </c>
      <c r="B24" s="177" t="s">
        <v>184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  <c r="AQ24" s="162" t="s">
        <v>9</v>
      </c>
      <c r="AR24" s="163" t="s">
        <v>169</v>
      </c>
      <c r="AS24" s="162" t="s">
        <v>9</v>
      </c>
      <c r="AT24" s="163" t="s">
        <v>169</v>
      </c>
      <c r="AU24" s="162" t="s">
        <v>9</v>
      </c>
      <c r="AV24" s="163" t="s">
        <v>169</v>
      </c>
      <c r="AW24" s="162" t="s">
        <v>9</v>
      </c>
      <c r="AX24" s="163" t="s">
        <v>169</v>
      </c>
      <c r="AY24" s="164" t="s">
        <v>9</v>
      </c>
    </row>
    <row r="25" spans="1:51" ht="24" customHeight="1">
      <c r="A25" s="165" t="s">
        <v>2</v>
      </c>
      <c r="B25" s="166" t="s">
        <v>175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41">
        <f t="shared" ref="AQ25:AQ26" si="18">COUNTIF(C25:AP25,"1")</f>
        <v>0</v>
      </c>
      <c r="AR25" s="10" t="e">
        <f t="shared" ref="AR25:AR26" si="19">AQ25/$C$4*100</f>
        <v>#DIV/0!</v>
      </c>
      <c r="AS25" s="41">
        <f t="shared" ref="AS25:AS26" si="20">COUNTIF(C25:AP25,"2")</f>
        <v>0</v>
      </c>
      <c r="AT25" s="10" t="e">
        <f t="shared" ref="AT25:AT26" si="21">AS25/$C$4*100</f>
        <v>#DIV/0!</v>
      </c>
      <c r="AU25" s="41">
        <f t="shared" ref="AU25:AU26" si="22">COUNTIF(C25:AP25,"3")</f>
        <v>0</v>
      </c>
      <c r="AV25" s="10" t="e">
        <f t="shared" ref="AV25:AV26" si="23">AU25/$C$4*100</f>
        <v>#DIV/0!</v>
      </c>
      <c r="AW25" s="41">
        <f t="shared" ref="AW25:AW26" si="24">COUNTIF(C25:AP25,"4")</f>
        <v>0</v>
      </c>
      <c r="AX25" s="10" t="e">
        <f t="shared" ref="AX25:AX26" si="25">AW25/$C$4*100</f>
        <v>#DIV/0!</v>
      </c>
      <c r="AY25" s="167">
        <f t="shared" ref="AY25:AY26" si="26">SUM(AQ25,AS25,AU25,AW25)</f>
        <v>0</v>
      </c>
    </row>
    <row r="26" spans="1:51" ht="24" customHeight="1">
      <c r="A26" s="165" t="s">
        <v>3</v>
      </c>
      <c r="B26" s="166" t="s">
        <v>176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41">
        <f t="shared" si="18"/>
        <v>0</v>
      </c>
      <c r="AR26" s="10" t="e">
        <f t="shared" si="19"/>
        <v>#DIV/0!</v>
      </c>
      <c r="AS26" s="41">
        <f t="shared" si="20"/>
        <v>0</v>
      </c>
      <c r="AT26" s="10" t="e">
        <f t="shared" si="21"/>
        <v>#DIV/0!</v>
      </c>
      <c r="AU26" s="41">
        <f t="shared" si="22"/>
        <v>0</v>
      </c>
      <c r="AV26" s="10" t="e">
        <f t="shared" si="23"/>
        <v>#DIV/0!</v>
      </c>
      <c r="AW26" s="41">
        <f t="shared" si="24"/>
        <v>0</v>
      </c>
      <c r="AX26" s="10" t="e">
        <f t="shared" si="25"/>
        <v>#DIV/0!</v>
      </c>
      <c r="AY26" s="167">
        <f t="shared" si="26"/>
        <v>0</v>
      </c>
    </row>
    <row r="27" spans="1:51">
      <c r="A27" s="231" t="s">
        <v>170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2" t="e">
        <f>AVERAGE(AR25:AR26)</f>
        <v>#DIV/0!</v>
      </c>
      <c r="AR27" s="233"/>
      <c r="AS27" s="232" t="e">
        <f>AVERAGE(AT25:AT26)</f>
        <v>#DIV/0!</v>
      </c>
      <c r="AT27" s="233"/>
      <c r="AU27" s="232" t="e">
        <f>AVERAGE(AV25:AV26)</f>
        <v>#DIV/0!</v>
      </c>
      <c r="AV27" s="233"/>
      <c r="AW27" s="232" t="e">
        <f>AVERAGE(AX25:AX26)</f>
        <v>#DIV/0!</v>
      </c>
      <c r="AX27" s="233"/>
      <c r="AY27" s="169" t="e">
        <f>SUM(AQ27,AS27,AU27,AW27)</f>
        <v>#DIV/0!</v>
      </c>
    </row>
    <row r="28" spans="1:51" s="3" customFormat="1" ht="12" customHeight="1">
      <c r="A28" s="234" t="s">
        <v>177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29" t="e">
        <f>AVERAGE(AQ15,AQ22,AQ27)</f>
        <v>#DIV/0!</v>
      </c>
      <c r="AR28" s="230"/>
      <c r="AS28" s="229" t="e">
        <f>AVERAGE(AS15,AS22,AS27)</f>
        <v>#DIV/0!</v>
      </c>
      <c r="AT28" s="230"/>
      <c r="AU28" s="229" t="e">
        <f>AVERAGE(AU15,AU22,AU27)</f>
        <v>#DIV/0!</v>
      </c>
      <c r="AV28" s="230"/>
      <c r="AW28" s="229" t="e">
        <f>AVERAGE(AW15,AW22,AW27)</f>
        <v>#DIV/0!</v>
      </c>
      <c r="AX28" s="230"/>
      <c r="AY28" s="178" t="e">
        <f>SUM(AQ28,AS28,AU28,AW28)</f>
        <v>#DIV/0!</v>
      </c>
    </row>
  </sheetData>
  <sheetProtection algorithmName="SHA-512" hashValue="HRnfOgkPeCytSonnknxgo687TxqaAglqca3tyt9nCyvmwtsAfXwG5Isd5EQsOWQtRtAUqM+CvHtCJgS9uTReQA==" saltValue="g+VCS2B85MEzVwNOp+rs7g==" spinCount="100000" sheet="1" objects="1" scenarios="1"/>
  <mergeCells count="33">
    <mergeCell ref="D7:AY7"/>
    <mergeCell ref="A1:AY1"/>
    <mergeCell ref="C3:AY3"/>
    <mergeCell ref="C4:AY4"/>
    <mergeCell ref="C5:AY5"/>
    <mergeCell ref="D6:AY6"/>
    <mergeCell ref="D8:AY8"/>
    <mergeCell ref="D9:AY9"/>
    <mergeCell ref="A11:B11"/>
    <mergeCell ref="AQ11:AR11"/>
    <mergeCell ref="AS11:AT11"/>
    <mergeCell ref="AU11:AV11"/>
    <mergeCell ref="AW11:AX11"/>
    <mergeCell ref="A22:AP22"/>
    <mergeCell ref="AQ22:AR22"/>
    <mergeCell ref="AS22:AT22"/>
    <mergeCell ref="AU22:AV22"/>
    <mergeCell ref="AW22:AX22"/>
    <mergeCell ref="A15:AP15"/>
    <mergeCell ref="AQ15:AR15"/>
    <mergeCell ref="AS15:AT15"/>
    <mergeCell ref="AU15:AV15"/>
    <mergeCell ref="AW15:AX15"/>
    <mergeCell ref="A28:AP28"/>
    <mergeCell ref="AQ28:AR28"/>
    <mergeCell ref="AS28:AT28"/>
    <mergeCell ref="AU28:AV28"/>
    <mergeCell ref="AW28:AX28"/>
    <mergeCell ref="A27:AP27"/>
    <mergeCell ref="AQ27:AR27"/>
    <mergeCell ref="AS27:AT27"/>
    <mergeCell ref="AU27:AV27"/>
    <mergeCell ref="AW27:AX27"/>
  </mergeCells>
  <printOptions horizontalCentered="1"/>
  <pageMargins left="0.39" right="0.39" top="0.79" bottom="0.39" header="0.2" footer="0.2"/>
  <pageSetup paperSize="9" scale="73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F62C-4D12-48FC-9C5D-5F76E5DD9E5B}">
  <sheetPr>
    <pageSetUpPr fitToPage="1"/>
  </sheetPr>
  <dimension ref="A1:AY28"/>
  <sheetViews>
    <sheetView view="pageBreakPreview" topLeftCell="C17" zoomScale="115" zoomScaleNormal="120" zoomScaleSheetLayoutView="115" zoomScalePageLayoutView="150" workbookViewId="0">
      <selection activeCell="Q19" sqref="Q19"/>
    </sheetView>
  </sheetViews>
  <sheetFormatPr defaultColWidth="10.8984375" defaultRowHeight="10.199999999999999"/>
  <cols>
    <col min="1" max="1" width="2.59765625" style="15" customWidth="1"/>
    <col min="2" max="2" width="28.09765625" style="1" customWidth="1"/>
    <col min="3" max="42" width="2.59765625" style="148" customWidth="1"/>
    <col min="43" max="43" width="4.59765625" style="149" customWidth="1"/>
    <col min="44" max="44" width="4.59765625" style="148" customWidth="1"/>
    <col min="45" max="45" width="4.59765625" style="149" customWidth="1"/>
    <col min="46" max="46" width="4.59765625" style="148" customWidth="1"/>
    <col min="47" max="47" width="4.59765625" style="149" customWidth="1"/>
    <col min="48" max="48" width="4.59765625" style="148" customWidth="1"/>
    <col min="49" max="49" width="4.59765625" style="149" customWidth="1"/>
    <col min="50" max="50" width="4.59765625" style="148" customWidth="1"/>
    <col min="51" max="51" width="5.5" style="150" customWidth="1"/>
    <col min="52" max="16384" width="10.8984375" style="1"/>
  </cols>
  <sheetData>
    <row r="1" spans="1:51" ht="12" customHeight="1">
      <c r="A1" s="235" t="s">
        <v>189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</row>
    <row r="2" spans="1:51" ht="12" customHeight="1"/>
    <row r="3" spans="1:51" ht="12" customHeight="1">
      <c r="A3" s="15">
        <v>1</v>
      </c>
      <c r="B3" s="1" t="s">
        <v>188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</row>
    <row r="4" spans="1:51" ht="12" customHeight="1">
      <c r="A4" s="49">
        <v>2</v>
      </c>
      <c r="B4" s="151" t="s">
        <v>161</v>
      </c>
      <c r="C4" s="236">
        <f>COUNTA(C13:AP13)</f>
        <v>0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</row>
    <row r="5" spans="1:51" ht="12" customHeight="1">
      <c r="A5" s="49">
        <v>3</v>
      </c>
      <c r="B5" s="151" t="s">
        <v>162</v>
      </c>
      <c r="C5" s="237" t="e">
        <f>AQ28</f>
        <v>#DIV/0!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</row>
    <row r="6" spans="1:51" ht="12" customHeight="1">
      <c r="A6" s="27">
        <v>4</v>
      </c>
      <c r="B6" s="152" t="s">
        <v>190</v>
      </c>
      <c r="C6" s="41">
        <v>1</v>
      </c>
      <c r="D6" s="242" t="s">
        <v>163</v>
      </c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</row>
    <row r="7" spans="1:51" ht="12" customHeight="1">
      <c r="A7" s="66"/>
      <c r="B7" s="153"/>
      <c r="C7" s="41">
        <v>2</v>
      </c>
      <c r="D7" s="242" t="s">
        <v>164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</row>
    <row r="8" spans="1:51" ht="12" customHeight="1">
      <c r="A8" s="66"/>
      <c r="B8" s="153"/>
      <c r="C8" s="41">
        <v>3</v>
      </c>
      <c r="D8" s="242" t="s">
        <v>165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</row>
    <row r="9" spans="1:51" ht="12" customHeight="1">
      <c r="A9" s="29"/>
      <c r="B9" s="154"/>
      <c r="C9" s="41">
        <v>4</v>
      </c>
      <c r="D9" s="242" t="s">
        <v>166</v>
      </c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</row>
    <row r="10" spans="1:51" ht="12" customHeight="1"/>
    <row r="11" spans="1:51" s="157" customFormat="1" ht="21" customHeight="1">
      <c r="A11" s="239" t="s">
        <v>167</v>
      </c>
      <c r="B11" s="239"/>
      <c r="C11" s="181">
        <v>1</v>
      </c>
      <c r="D11" s="181">
        <v>2</v>
      </c>
      <c r="E11" s="181">
        <v>3</v>
      </c>
      <c r="F11" s="181">
        <v>4</v>
      </c>
      <c r="G11" s="181">
        <v>5</v>
      </c>
      <c r="H11" s="181">
        <v>6</v>
      </c>
      <c r="I11" s="181">
        <v>7</v>
      </c>
      <c r="J11" s="181">
        <v>8</v>
      </c>
      <c r="K11" s="181">
        <v>9</v>
      </c>
      <c r="L11" s="181">
        <v>10</v>
      </c>
      <c r="M11" s="181">
        <v>11</v>
      </c>
      <c r="N11" s="181">
        <v>12</v>
      </c>
      <c r="O11" s="181">
        <v>13</v>
      </c>
      <c r="P11" s="181">
        <v>14</v>
      </c>
      <c r="Q11" s="181">
        <v>15</v>
      </c>
      <c r="R11" s="181">
        <v>16</v>
      </c>
      <c r="S11" s="181">
        <v>17</v>
      </c>
      <c r="T11" s="181">
        <v>18</v>
      </c>
      <c r="U11" s="181">
        <v>19</v>
      </c>
      <c r="V11" s="181">
        <v>20</v>
      </c>
      <c r="W11" s="181">
        <v>21</v>
      </c>
      <c r="X11" s="181">
        <v>22</v>
      </c>
      <c r="Y11" s="181">
        <v>23</v>
      </c>
      <c r="Z11" s="181">
        <v>24</v>
      </c>
      <c r="AA11" s="181">
        <v>25</v>
      </c>
      <c r="AB11" s="181">
        <v>26</v>
      </c>
      <c r="AC11" s="181">
        <v>27</v>
      </c>
      <c r="AD11" s="181">
        <v>28</v>
      </c>
      <c r="AE11" s="181">
        <v>29</v>
      </c>
      <c r="AF11" s="181">
        <v>30</v>
      </c>
      <c r="AG11" s="181">
        <v>31</v>
      </c>
      <c r="AH11" s="181">
        <v>32</v>
      </c>
      <c r="AI11" s="181">
        <v>33</v>
      </c>
      <c r="AJ11" s="181">
        <v>34</v>
      </c>
      <c r="AK11" s="181">
        <v>35</v>
      </c>
      <c r="AL11" s="181">
        <v>36</v>
      </c>
      <c r="AM11" s="181">
        <v>37</v>
      </c>
      <c r="AN11" s="181">
        <v>38</v>
      </c>
      <c r="AO11" s="181">
        <v>39</v>
      </c>
      <c r="AP11" s="181">
        <v>40</v>
      </c>
      <c r="AQ11" s="240" t="s">
        <v>163</v>
      </c>
      <c r="AR11" s="240"/>
      <c r="AS11" s="240" t="s">
        <v>164</v>
      </c>
      <c r="AT11" s="240"/>
      <c r="AU11" s="240" t="s">
        <v>165</v>
      </c>
      <c r="AV11" s="240"/>
      <c r="AW11" s="241" t="s">
        <v>166</v>
      </c>
      <c r="AX11" s="241"/>
      <c r="AY11" s="182" t="s">
        <v>168</v>
      </c>
    </row>
    <row r="12" spans="1:51" s="2" customFormat="1" ht="12" customHeight="1">
      <c r="A12" s="158">
        <v>1</v>
      </c>
      <c r="B12" s="159" t="s">
        <v>181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169</v>
      </c>
      <c r="AS12" s="162" t="s">
        <v>9</v>
      </c>
      <c r="AT12" s="163" t="s">
        <v>169</v>
      </c>
      <c r="AU12" s="162" t="s">
        <v>9</v>
      </c>
      <c r="AV12" s="163" t="s">
        <v>169</v>
      </c>
      <c r="AW12" s="162" t="s">
        <v>9</v>
      </c>
      <c r="AX12" s="163" t="s">
        <v>169</v>
      </c>
      <c r="AY12" s="164" t="s">
        <v>9</v>
      </c>
    </row>
    <row r="13" spans="1:51" ht="23.1" customHeight="1">
      <c r="A13" s="35" t="s">
        <v>2</v>
      </c>
      <c r="B13" s="180" t="s">
        <v>191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41">
        <f>COUNTIF(C13:AP13,"1")</f>
        <v>0</v>
      </c>
      <c r="AR13" s="10" t="e">
        <f t="shared" ref="AR13:AR14" si="0">AQ13/$C$4*100</f>
        <v>#DIV/0!</v>
      </c>
      <c r="AS13" s="41">
        <f>COUNTIF(C13:AP13,"2")</f>
        <v>0</v>
      </c>
      <c r="AT13" s="10" t="e">
        <f t="shared" ref="AT13:AT14" si="1">AS13/$C$4*100</f>
        <v>#DIV/0!</v>
      </c>
      <c r="AU13" s="41">
        <f>COUNTIF(C13:AP13,"3")</f>
        <v>0</v>
      </c>
      <c r="AV13" s="10" t="e">
        <f t="shared" ref="AV13:AV14" si="2">AU13/$C$4*100</f>
        <v>#DIV/0!</v>
      </c>
      <c r="AW13" s="41">
        <f>COUNTIF(C13:AP13,"4")</f>
        <v>0</v>
      </c>
      <c r="AX13" s="10" t="e">
        <f t="shared" ref="AX13:AX14" si="3">AW13/$C$4*100</f>
        <v>#DIV/0!</v>
      </c>
      <c r="AY13" s="167">
        <f t="shared" ref="AY13:AY14" si="4">SUM(AQ13,AS13,AU13,AW13)</f>
        <v>0</v>
      </c>
    </row>
    <row r="14" spans="1:51" ht="12" customHeight="1">
      <c r="A14" s="66" t="s">
        <v>3</v>
      </c>
      <c r="B14" s="168" t="s">
        <v>182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41">
        <f t="shared" ref="AQ14" si="5">COUNTIF(C14:AP14,"1")</f>
        <v>0</v>
      </c>
      <c r="AR14" s="10" t="e">
        <f t="shared" si="0"/>
        <v>#DIV/0!</v>
      </c>
      <c r="AS14" s="41">
        <f t="shared" ref="AS14" si="6">COUNTIF(C14:AP14,"2")</f>
        <v>0</v>
      </c>
      <c r="AT14" s="10" t="e">
        <f t="shared" si="1"/>
        <v>#DIV/0!</v>
      </c>
      <c r="AU14" s="41">
        <f t="shared" ref="AU14" si="7">COUNTIF(C14:AP14,"3")</f>
        <v>0</v>
      </c>
      <c r="AV14" s="10" t="e">
        <f t="shared" si="2"/>
        <v>#DIV/0!</v>
      </c>
      <c r="AW14" s="41">
        <f t="shared" ref="AW14" si="8">COUNTIF(C14:AP14,"4")</f>
        <v>0</v>
      </c>
      <c r="AX14" s="10" t="e">
        <f t="shared" si="3"/>
        <v>#DIV/0!</v>
      </c>
      <c r="AY14" s="167">
        <f t="shared" si="4"/>
        <v>0</v>
      </c>
    </row>
    <row r="15" spans="1:51" s="170" customFormat="1" ht="12" customHeight="1">
      <c r="A15" s="231" t="s">
        <v>170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2" t="e">
        <f>AVERAGE(AR13:AR14)</f>
        <v>#DIV/0!</v>
      </c>
      <c r="AR15" s="233"/>
      <c r="AS15" s="232" t="e">
        <f>AVERAGE(AT13:AT14)</f>
        <v>#DIV/0!</v>
      </c>
      <c r="AT15" s="233"/>
      <c r="AU15" s="232" t="e">
        <f>AVERAGE(AV13:AV14)</f>
        <v>#DIV/0!</v>
      </c>
      <c r="AV15" s="233"/>
      <c r="AW15" s="232" t="e">
        <f>AVERAGE(AX13:AX14)</f>
        <v>#DIV/0!</v>
      </c>
      <c r="AX15" s="233"/>
      <c r="AY15" s="169" t="e">
        <f>SUM(AQ15,AS15,AU15,AW15)</f>
        <v>#DIV/0!</v>
      </c>
    </row>
    <row r="16" spans="1:51" ht="12" customHeight="1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</row>
    <row r="17" spans="1:51" s="2" customFormat="1" ht="12" customHeight="1">
      <c r="A17" s="172">
        <v>2</v>
      </c>
      <c r="B17" s="173" t="s">
        <v>183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76" t="s">
        <v>9</v>
      </c>
      <c r="AR17" s="163" t="s">
        <v>169</v>
      </c>
      <c r="AS17" s="162" t="s">
        <v>9</v>
      </c>
      <c r="AT17" s="163" t="s">
        <v>169</v>
      </c>
      <c r="AU17" s="162" t="s">
        <v>9</v>
      </c>
      <c r="AV17" s="163" t="s">
        <v>169</v>
      </c>
      <c r="AW17" s="162" t="s">
        <v>9</v>
      </c>
      <c r="AX17" s="163" t="s">
        <v>169</v>
      </c>
      <c r="AY17" s="164" t="s">
        <v>9</v>
      </c>
    </row>
    <row r="18" spans="1:51" ht="23.1" customHeight="1">
      <c r="A18" s="165" t="s">
        <v>2</v>
      </c>
      <c r="B18" s="166" t="s">
        <v>171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41">
        <f t="shared" ref="AQ18:AQ21" si="9">COUNTIF(C18:AP18,"1")</f>
        <v>0</v>
      </c>
      <c r="AR18" s="10" t="e">
        <f t="shared" ref="AR18:AR21" si="10">AQ18/$C$4*100</f>
        <v>#DIV/0!</v>
      </c>
      <c r="AS18" s="41">
        <f t="shared" ref="AS18:AS21" si="11">COUNTIF(C18:AP18,"2")</f>
        <v>0</v>
      </c>
      <c r="AT18" s="10" t="e">
        <f t="shared" ref="AT18:AT21" si="12">AS18/$C$4*100</f>
        <v>#DIV/0!</v>
      </c>
      <c r="AU18" s="41">
        <f t="shared" ref="AU18:AU21" si="13">COUNTIF(C18:AP18,"3")</f>
        <v>0</v>
      </c>
      <c r="AV18" s="10" t="e">
        <f t="shared" ref="AV18:AV21" si="14">AU18/$C$4*100</f>
        <v>#DIV/0!</v>
      </c>
      <c r="AW18" s="41">
        <f t="shared" ref="AW18:AW21" si="15">COUNTIF(C18:AP18,"4")</f>
        <v>0</v>
      </c>
      <c r="AX18" s="10" t="e">
        <f t="shared" ref="AX18:AX21" si="16">AW18/$C$4*100</f>
        <v>#DIV/0!</v>
      </c>
      <c r="AY18" s="167">
        <f t="shared" ref="AY18:AY21" si="17">SUM(AQ18,AS18,AU18,AW18)</f>
        <v>0</v>
      </c>
    </row>
    <row r="19" spans="1:51" ht="24" customHeight="1">
      <c r="A19" s="165" t="s">
        <v>3</v>
      </c>
      <c r="B19" s="166" t="s">
        <v>172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41">
        <f t="shared" si="9"/>
        <v>0</v>
      </c>
      <c r="AR19" s="10" t="e">
        <f t="shared" si="10"/>
        <v>#DIV/0!</v>
      </c>
      <c r="AS19" s="41">
        <f t="shared" si="11"/>
        <v>0</v>
      </c>
      <c r="AT19" s="10" t="e">
        <f t="shared" si="12"/>
        <v>#DIV/0!</v>
      </c>
      <c r="AU19" s="41">
        <f t="shared" si="13"/>
        <v>0</v>
      </c>
      <c r="AV19" s="10" t="e">
        <f t="shared" si="14"/>
        <v>#DIV/0!</v>
      </c>
      <c r="AW19" s="41">
        <f t="shared" si="15"/>
        <v>0</v>
      </c>
      <c r="AX19" s="10" t="e">
        <f t="shared" si="16"/>
        <v>#DIV/0!</v>
      </c>
      <c r="AY19" s="167">
        <f t="shared" si="17"/>
        <v>0</v>
      </c>
    </row>
    <row r="20" spans="1:51" ht="23.1" customHeight="1">
      <c r="A20" s="165" t="s">
        <v>4</v>
      </c>
      <c r="B20" s="166" t="s">
        <v>173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41">
        <f t="shared" si="9"/>
        <v>0</v>
      </c>
      <c r="AR20" s="10" t="e">
        <f t="shared" si="10"/>
        <v>#DIV/0!</v>
      </c>
      <c r="AS20" s="41">
        <f t="shared" si="11"/>
        <v>0</v>
      </c>
      <c r="AT20" s="10" t="e">
        <f t="shared" si="12"/>
        <v>#DIV/0!</v>
      </c>
      <c r="AU20" s="41">
        <f t="shared" si="13"/>
        <v>0</v>
      </c>
      <c r="AV20" s="10" t="e">
        <f t="shared" si="14"/>
        <v>#DIV/0!</v>
      </c>
      <c r="AW20" s="41">
        <f t="shared" si="15"/>
        <v>0</v>
      </c>
      <c r="AX20" s="10" t="e">
        <f t="shared" si="16"/>
        <v>#DIV/0!</v>
      </c>
      <c r="AY20" s="167">
        <f t="shared" si="17"/>
        <v>0</v>
      </c>
    </row>
    <row r="21" spans="1:51" ht="24" customHeight="1">
      <c r="A21" s="165" t="s">
        <v>5</v>
      </c>
      <c r="B21" s="166" t="s">
        <v>174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41">
        <f t="shared" si="9"/>
        <v>0</v>
      </c>
      <c r="AR21" s="10" t="e">
        <f t="shared" si="10"/>
        <v>#DIV/0!</v>
      </c>
      <c r="AS21" s="41">
        <f t="shared" si="11"/>
        <v>0</v>
      </c>
      <c r="AT21" s="10" t="e">
        <f t="shared" si="12"/>
        <v>#DIV/0!</v>
      </c>
      <c r="AU21" s="41">
        <f t="shared" si="13"/>
        <v>0</v>
      </c>
      <c r="AV21" s="10" t="e">
        <f t="shared" si="14"/>
        <v>#DIV/0!</v>
      </c>
      <c r="AW21" s="41">
        <f t="shared" si="15"/>
        <v>0</v>
      </c>
      <c r="AX21" s="10" t="e">
        <f t="shared" si="16"/>
        <v>#DIV/0!</v>
      </c>
      <c r="AY21" s="167">
        <f t="shared" si="17"/>
        <v>0</v>
      </c>
    </row>
    <row r="22" spans="1:51" s="9" customFormat="1" ht="12" customHeight="1">
      <c r="A22" s="231" t="s">
        <v>170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2" t="e">
        <f>AVERAGE(AR18:AR21)</f>
        <v>#DIV/0!</v>
      </c>
      <c r="AR22" s="233"/>
      <c r="AS22" s="232" t="e">
        <f>AVERAGE(AT18:AT21)</f>
        <v>#DIV/0!</v>
      </c>
      <c r="AT22" s="233"/>
      <c r="AU22" s="232" t="e">
        <f>AVERAGE(AV18:AV21)</f>
        <v>#DIV/0!</v>
      </c>
      <c r="AV22" s="233"/>
      <c r="AW22" s="232" t="e">
        <f>AVERAGE(AX18:AX21)</f>
        <v>#DIV/0!</v>
      </c>
      <c r="AX22" s="233"/>
      <c r="AY22" s="169" t="e">
        <f>SUM(AQ22,AS22,AU22,AW22)</f>
        <v>#DIV/0!</v>
      </c>
    </row>
    <row r="23" spans="1:51" ht="12" customHeight="1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</row>
    <row r="24" spans="1:51" s="2" customFormat="1" ht="12" customHeight="1">
      <c r="A24" s="172">
        <v>3</v>
      </c>
      <c r="B24" s="177" t="s">
        <v>184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  <c r="AQ24" s="162" t="s">
        <v>9</v>
      </c>
      <c r="AR24" s="163" t="s">
        <v>169</v>
      </c>
      <c r="AS24" s="162" t="s">
        <v>9</v>
      </c>
      <c r="AT24" s="163" t="s">
        <v>169</v>
      </c>
      <c r="AU24" s="162" t="s">
        <v>9</v>
      </c>
      <c r="AV24" s="163" t="s">
        <v>169</v>
      </c>
      <c r="AW24" s="162" t="s">
        <v>9</v>
      </c>
      <c r="AX24" s="163" t="s">
        <v>169</v>
      </c>
      <c r="AY24" s="164" t="s">
        <v>9</v>
      </c>
    </row>
    <row r="25" spans="1:51" ht="24" customHeight="1">
      <c r="A25" s="165" t="s">
        <v>2</v>
      </c>
      <c r="B25" s="166" t="s">
        <v>175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41">
        <f t="shared" ref="AQ25:AQ26" si="18">COUNTIF(C25:AP25,"1")</f>
        <v>0</v>
      </c>
      <c r="AR25" s="10" t="e">
        <f t="shared" ref="AR25:AR26" si="19">AQ25/$C$4*100</f>
        <v>#DIV/0!</v>
      </c>
      <c r="AS25" s="41">
        <f t="shared" ref="AS25:AS26" si="20">COUNTIF(C25:AP25,"2")</f>
        <v>0</v>
      </c>
      <c r="AT25" s="10" t="e">
        <f t="shared" ref="AT25:AT26" si="21">AS25/$C$4*100</f>
        <v>#DIV/0!</v>
      </c>
      <c r="AU25" s="41">
        <f t="shared" ref="AU25:AU26" si="22">COUNTIF(C25:AP25,"3")</f>
        <v>0</v>
      </c>
      <c r="AV25" s="10" t="e">
        <f t="shared" ref="AV25:AV26" si="23">AU25/$C$4*100</f>
        <v>#DIV/0!</v>
      </c>
      <c r="AW25" s="41">
        <f t="shared" ref="AW25:AW26" si="24">COUNTIF(C25:AP25,"4")</f>
        <v>0</v>
      </c>
      <c r="AX25" s="10" t="e">
        <f t="shared" ref="AX25:AX26" si="25">AW25/$C$4*100</f>
        <v>#DIV/0!</v>
      </c>
      <c r="AY25" s="167">
        <f t="shared" ref="AY25:AY26" si="26">SUM(AQ25,AS25,AU25,AW25)</f>
        <v>0</v>
      </c>
    </row>
    <row r="26" spans="1:51" ht="24" customHeight="1">
      <c r="A26" s="165" t="s">
        <v>3</v>
      </c>
      <c r="B26" s="166" t="s">
        <v>176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41">
        <f t="shared" si="18"/>
        <v>0</v>
      </c>
      <c r="AR26" s="10" t="e">
        <f t="shared" si="19"/>
        <v>#DIV/0!</v>
      </c>
      <c r="AS26" s="41">
        <f t="shared" si="20"/>
        <v>0</v>
      </c>
      <c r="AT26" s="10" t="e">
        <f t="shared" si="21"/>
        <v>#DIV/0!</v>
      </c>
      <c r="AU26" s="41">
        <f t="shared" si="22"/>
        <v>0</v>
      </c>
      <c r="AV26" s="10" t="e">
        <f t="shared" si="23"/>
        <v>#DIV/0!</v>
      </c>
      <c r="AW26" s="41">
        <f t="shared" si="24"/>
        <v>0</v>
      </c>
      <c r="AX26" s="10" t="e">
        <f t="shared" si="25"/>
        <v>#DIV/0!</v>
      </c>
      <c r="AY26" s="167">
        <f t="shared" si="26"/>
        <v>0</v>
      </c>
    </row>
    <row r="27" spans="1:51">
      <c r="A27" s="231" t="s">
        <v>170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2" t="e">
        <f>AVERAGE(AR25:AR26)</f>
        <v>#DIV/0!</v>
      </c>
      <c r="AR27" s="233"/>
      <c r="AS27" s="232" t="e">
        <f>AVERAGE(AT25:AT26)</f>
        <v>#DIV/0!</v>
      </c>
      <c r="AT27" s="233"/>
      <c r="AU27" s="232" t="e">
        <f>AVERAGE(AV25:AV26)</f>
        <v>#DIV/0!</v>
      </c>
      <c r="AV27" s="233"/>
      <c r="AW27" s="232" t="e">
        <f>AVERAGE(AX25:AX26)</f>
        <v>#DIV/0!</v>
      </c>
      <c r="AX27" s="233"/>
      <c r="AY27" s="169" t="e">
        <f>SUM(AQ27,AS27,AU27,AW27)</f>
        <v>#DIV/0!</v>
      </c>
    </row>
    <row r="28" spans="1:51" s="3" customFormat="1" ht="12" customHeight="1">
      <c r="A28" s="234" t="s">
        <v>177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29" t="e">
        <f>AVERAGE(AQ15,AQ22,AQ27)</f>
        <v>#DIV/0!</v>
      </c>
      <c r="AR28" s="230"/>
      <c r="AS28" s="229" t="e">
        <f>AVERAGE(AS15,AS22,AS27)</f>
        <v>#DIV/0!</v>
      </c>
      <c r="AT28" s="230"/>
      <c r="AU28" s="229" t="e">
        <f>AVERAGE(AU15,AU22,AU27)</f>
        <v>#DIV/0!</v>
      </c>
      <c r="AV28" s="230"/>
      <c r="AW28" s="229" t="e">
        <f>AVERAGE(AW15,AW22,AW27)</f>
        <v>#DIV/0!</v>
      </c>
      <c r="AX28" s="230"/>
      <c r="AY28" s="178" t="e">
        <f>SUM(AQ28,AS28,AU28,AW28)</f>
        <v>#DIV/0!</v>
      </c>
    </row>
  </sheetData>
  <sheetProtection algorithmName="SHA-512" hashValue="22leEuUN1+ZXpdlR5JuwpdcDcC/WeOu8siuu2e0XqkL6jxmciwP6H6uQ4lBdrdWXWEWx7qtv2Ro7+mgxT5Vf5A==" saltValue="hmO9a8+mOyFTCLDW+EKROw==" spinCount="100000" sheet="1" objects="1" scenarios="1"/>
  <mergeCells count="33">
    <mergeCell ref="D7:AY7"/>
    <mergeCell ref="A1:AY1"/>
    <mergeCell ref="C3:AY3"/>
    <mergeCell ref="C4:AY4"/>
    <mergeCell ref="C5:AY5"/>
    <mergeCell ref="D6:AY6"/>
    <mergeCell ref="D8:AY8"/>
    <mergeCell ref="D9:AY9"/>
    <mergeCell ref="A11:B11"/>
    <mergeCell ref="AQ11:AR11"/>
    <mergeCell ref="AS11:AT11"/>
    <mergeCell ref="AU11:AV11"/>
    <mergeCell ref="AW11:AX11"/>
    <mergeCell ref="A22:AP22"/>
    <mergeCell ref="AQ22:AR22"/>
    <mergeCell ref="AS22:AT22"/>
    <mergeCell ref="AU22:AV22"/>
    <mergeCell ref="AW22:AX22"/>
    <mergeCell ref="A15:AP15"/>
    <mergeCell ref="AQ15:AR15"/>
    <mergeCell ref="AS15:AT15"/>
    <mergeCell ref="AU15:AV15"/>
    <mergeCell ref="AW15:AX15"/>
    <mergeCell ref="A28:AP28"/>
    <mergeCell ref="AQ28:AR28"/>
    <mergeCell ref="AS28:AT28"/>
    <mergeCell ref="AU28:AV28"/>
    <mergeCell ref="AW28:AX28"/>
    <mergeCell ref="A27:AP27"/>
    <mergeCell ref="AQ27:AR27"/>
    <mergeCell ref="AS27:AT27"/>
    <mergeCell ref="AU27:AV27"/>
    <mergeCell ref="AW27:AX27"/>
  </mergeCells>
  <printOptions horizontalCentered="1"/>
  <pageMargins left="0.39" right="0.39" top="0.79" bottom="0.39" header="0.2" footer="0.2"/>
  <pageSetup paperSize="9" scale="73" orientation="landscape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ENNNEKZ3C7X6-608103406-16433</_dlc_DocId>
    <_dlc_DocIdUrl xmlns="3eb395c1-c26a-485a-a474-2edaaa77b21c">
      <Url>https://msd.intra.gov.bn/divisions/BPP/_layouts/15/DocIdRedir.aspx?ID=ENNNEKZ3C7X6-608103406-16433</Url>
      <Description>ENNNEKZ3C7X6-608103406-16433</Description>
    </_dlc_DocIdUrl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icture" ma:contentTypeID="0x0101020049348C962727CE4F8BE78F552F350F17" ma:contentTypeVersion="3" ma:contentTypeDescription="Upload an image or a photograph." ma:contentTypeScope="" ma:versionID="f05e5f4416b701c85a7b9185eb7841fc">
  <xsd:schema xmlns:xsd="http://www.w3.org/2001/XMLSchema" xmlns:xs="http://www.w3.org/2001/XMLSchema" xmlns:p="http://schemas.microsoft.com/office/2006/metadata/properties" xmlns:ns1="http://schemas.microsoft.com/sharepoint/v3" xmlns:ns2="3eb395c1-c26a-485a-a474-2edaaa77b21c" targetNamespace="http://schemas.microsoft.com/office/2006/metadata/properties" ma:root="true" ma:fieldsID="9c4191d3e6713a79fd22a1099e5b9935" ns1:_="" ns2:_="">
    <xsd:import namespace="http://schemas.microsoft.com/sharepoint/v3"/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Picture Width" ma:internalName="ImageWidth" ma:readOnly="true">
      <xsd:simpleType>
        <xsd:restriction base="dms:Unknown"/>
      </xsd:simpleType>
    </xsd:element>
    <xsd:element name="ImageHeight" ma:index="12" nillable="true" ma:displayName="Picture Height" ma:internalName="ImageHeight" ma:readOnly="true">
      <xsd:simpleType>
        <xsd:restriction base="dms:Unknown"/>
      </xsd:simpleType>
    </xsd:element>
    <xsd:element name="ImageCreateDate" ma:index="13" nillable="true" ma:displayName="Date Picture Taken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sed as alternative text for the pictur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Preview Exists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Preview Image URL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782A062D-84B1-4085-A5CD-3BA2741D9947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4e99a79-b33e-4589-be0e-1536184d4f4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539C48-2C10-4AA4-80AD-4762E3F46D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386F20-D38D-454C-8B9D-2B51740D5538}"/>
</file>

<file path=customXml/itemProps4.xml><?xml version="1.0" encoding="utf-8"?>
<ds:datastoreItem xmlns:ds="http://schemas.openxmlformats.org/officeDocument/2006/customXml" ds:itemID="{16EA8621-42AF-4565-B3D6-012464DE54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 Rumusan TPOR </vt:lpstr>
      <vt:lpstr>TPOR P1 </vt:lpstr>
      <vt:lpstr>TPOR P2</vt:lpstr>
      <vt:lpstr>TPOR P3</vt:lpstr>
      <vt:lpstr>Ringkasan Jendela</vt:lpstr>
      <vt:lpstr>Okt</vt:lpstr>
      <vt:lpstr>Nov</vt:lpstr>
      <vt:lpstr>Dis</vt:lpstr>
      <vt:lpstr>Jan</vt:lpstr>
      <vt:lpstr>Feb</vt:lpstr>
      <vt:lpstr>Mac</vt:lpstr>
      <vt:lpstr>Holiday</vt:lpstr>
      <vt:lpstr>Ringkasan proses TPOR</vt:lpstr>
      <vt:lpstr>Isu - to be discussed</vt:lpstr>
      <vt:lpstr>Dis!Print_Area</vt:lpstr>
      <vt:lpstr>Feb!Print_Area</vt:lpstr>
      <vt:lpstr>Jan!Print_Area</vt:lpstr>
      <vt:lpstr>Mac!Print_Area</vt:lpstr>
      <vt:lpstr>Nov!Print_Area</vt:lpstr>
      <vt:lpstr>Okt!Print_Area</vt:lpstr>
    </vt:vector>
  </TitlesOfParts>
  <Company>MSD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Azlina Alidin</dc:creator>
  <cp:lastModifiedBy>Sarilelawati Binti Hj Mohd Yussof</cp:lastModifiedBy>
  <cp:lastPrinted>2020-10-13T02:45:35Z</cp:lastPrinted>
  <dcterms:created xsi:type="dcterms:W3CDTF">2015-03-06T12:37:43Z</dcterms:created>
  <dcterms:modified xsi:type="dcterms:W3CDTF">2022-10-22T00:44:24Z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0x0101020049348C962727CE4F8BE78F552F350F17</vt:lpwstr>
  </property>
  <property fmtid="{D5CDD505-2E9C-101B-9397-08002B2CF9AE}" pid="3" name="_dlc_DocIdItemGuid">
    <vt:lpwstr>ad0c2ac9-88b4-4708-ac32-dae02d938f31</vt:lpwstr>
  </property>
</Properties>
</file>